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4290" windowWidth="15480" windowHeight="4335" tabRatio="605" activeTab="0"/>
  </bookViews>
  <sheets>
    <sheet name="ORÇ" sheetId="1" r:id="rId1"/>
    <sheet name="CRONOG" sheetId="2" r:id="rId2"/>
  </sheets>
  <definedNames>
    <definedName name="_xlnm.Print_Area" localSheetId="0">'ORÇ'!$A$1:$G$77</definedName>
  </definedNames>
  <calcPr fullCalcOnLoad="1"/>
</workbook>
</file>

<file path=xl/sharedStrings.xml><?xml version="1.0" encoding="utf-8"?>
<sst xmlns="http://schemas.openxmlformats.org/spreadsheetml/2006/main" count="240" uniqueCount="182">
  <si>
    <t>Q</t>
  </si>
  <si>
    <t>PREÇO</t>
  </si>
  <si>
    <t>UNITÁRIO</t>
  </si>
  <si>
    <t>PARCIAL</t>
  </si>
  <si>
    <t>TOTAL PARCIAL</t>
  </si>
  <si>
    <t>UNID.</t>
  </si>
  <si>
    <t>ITEM</t>
  </si>
  <si>
    <t>ESPECIFICAÇÃO</t>
  </si>
  <si>
    <t>m²</t>
  </si>
  <si>
    <t>CRONOGRAMA FÍSICO FINANCEIRO</t>
  </si>
  <si>
    <t>DESCRIÇÃO</t>
  </si>
  <si>
    <t>MESES</t>
  </si>
  <si>
    <t>Total</t>
  </si>
  <si>
    <t>Percentual</t>
  </si>
  <si>
    <t>1º</t>
  </si>
  <si>
    <t>2º</t>
  </si>
  <si>
    <t>3º</t>
  </si>
  <si>
    <t>Simpl.</t>
  </si>
  <si>
    <t>Acum</t>
  </si>
  <si>
    <t>Item</t>
  </si>
  <si>
    <t>Total Mensal:</t>
  </si>
  <si>
    <t>TOTAL DA OBRA:</t>
  </si>
  <si>
    <t>Total Acumulado:</t>
  </si>
  <si>
    <t>% Mensal:</t>
  </si>
  <si>
    <t>PRAZO DE EXECUÇÃO</t>
  </si>
  <si>
    <t>% Acumulado:</t>
  </si>
  <si>
    <t>2</t>
  </si>
  <si>
    <t>m³</t>
  </si>
  <si>
    <t>m</t>
  </si>
  <si>
    <t>01</t>
  </si>
  <si>
    <t>01.1</t>
  </si>
  <si>
    <t>01.2</t>
  </si>
  <si>
    <t>01.3</t>
  </si>
  <si>
    <t>02.1</t>
  </si>
  <si>
    <t>02</t>
  </si>
  <si>
    <t>03 MESES</t>
  </si>
  <si>
    <t>ADEQUAÇÃO DO PRÉDIO PÚBLICO DA CÂMARA MUNICIPAL DE OURÉM - PARÁ</t>
  </si>
  <si>
    <t>TRAVESSA LÁZARO PICANÇO, S/Nº , CENTRO DA CIDADE DE OURÉM.</t>
  </si>
  <si>
    <t>SERVIÇOS PRELIMINARES</t>
  </si>
  <si>
    <t>Licenças e taxas da obra (até 500m2)</t>
  </si>
  <si>
    <t>Placa de obra em lona com plotagem de grafica</t>
  </si>
  <si>
    <t>Aluguel e montagem de andaime metálico</t>
  </si>
  <si>
    <t>DEMOLIÇÃO E RETIRADA</t>
  </si>
  <si>
    <t>Retirada de piso ceramico, inclusive camada regularizadora</t>
  </si>
  <si>
    <t>Retirada de revestimento cerâmico</t>
  </si>
  <si>
    <t>MOVIMENTO DE TERRA</t>
  </si>
  <si>
    <t>Escavação manual ate 1.50m de profundidade</t>
  </si>
  <si>
    <t>Reaterro compactado</t>
  </si>
  <si>
    <t>FUNDAÇÕES</t>
  </si>
  <si>
    <t>Baldrame em concreto simples com seixo inclusive forma madeira branca</t>
  </si>
  <si>
    <t>Bloco em concreto armado p/ fundaçao (incl. forma)</t>
  </si>
  <si>
    <t>ESTRUTURA</t>
  </si>
  <si>
    <t>Concreto armado Fck=15 MPA c/forma mad. branca (incl. lançamento e adensamento)</t>
  </si>
  <si>
    <t>Laje pré-moldada e=12cm (incl. capeamento) - unidirecional</t>
  </si>
  <si>
    <t>PAREDES E PAINEIS</t>
  </si>
  <si>
    <t>Alvenaria tijolo de barro a singelo</t>
  </si>
  <si>
    <t>COBERTURA</t>
  </si>
  <si>
    <t>Encaibramento e ripamento</t>
  </si>
  <si>
    <t>Estrutura em mad.p/ chapa fibrocimento / telha asfáltica - pc. aparelhada</t>
  </si>
  <si>
    <t>Cobertura - telha de fibrocimento e=6mm</t>
  </si>
  <si>
    <t>Calha em chapa galvanizada</t>
  </si>
  <si>
    <t xml:space="preserve">REVESTIMENTOS </t>
  </si>
  <si>
    <t>Chapisco de cmento e areia no traço 1;3</t>
  </si>
  <si>
    <t>Emboço com argamassa 1:6:Adit. Plast</t>
  </si>
  <si>
    <t>Reboco com argamassa 1:6:Adit. Plast.</t>
  </si>
  <si>
    <t>Porcelanato (polido) - incluindo rejuntamento (Padrão Médio)</t>
  </si>
  <si>
    <t>PISO</t>
  </si>
  <si>
    <t>Calçada (incl.alicerce, baldrame e concreto c/ junta seca)</t>
  </si>
  <si>
    <t>Camada impermeabilizadora e=10cm c/ seixo</t>
  </si>
  <si>
    <t>Camada regularizadora no traço 1:4</t>
  </si>
  <si>
    <t>Porcelanato (natural) - incluindo rejuntamento (Padrão Médio)</t>
  </si>
  <si>
    <t>Rodape em Porcelanato</t>
  </si>
  <si>
    <t>ESQUADRIAS</t>
  </si>
  <si>
    <t>Esquadria mad. e=3cm c/ caixilho</t>
  </si>
  <si>
    <t>Porta de aço-esteira de enrolar c/ferr.(incl.pint.anti-corrosiva)</t>
  </si>
  <si>
    <t>Esquadria de correr em vidro temperado de 10mm</t>
  </si>
  <si>
    <t>PINTURAS E ACABAMENTOS</t>
  </si>
  <si>
    <t>Latex acrilica fosca int. e ext. sem massa c/ selador</t>
  </si>
  <si>
    <t>Latex acrílica semi-brilho c/ massa e selador - interna e externa</t>
  </si>
  <si>
    <t>Latex acrílica sobre muro</t>
  </si>
  <si>
    <t>Acrílica para piso</t>
  </si>
  <si>
    <t>INSTALAÇÕES ELÉTRICAS</t>
  </si>
  <si>
    <t>Interruptor 1 tecla simples (s/fiaçao)</t>
  </si>
  <si>
    <t>Ponto de luz / força (c/tubul., cx. e fiaçao) ate 200W</t>
  </si>
  <si>
    <t>Tomada 2P+T 10A (s/fiaçao)</t>
  </si>
  <si>
    <t>Luminária de sobrepor com aletas e 2 lâmpadas de Led de 18W</t>
  </si>
  <si>
    <t>INSTALAÇÕES HIDROSANITÁRIAS</t>
  </si>
  <si>
    <t>Lavatorio de louça s/col.c/torn.,sifao e valv.</t>
  </si>
  <si>
    <t>Bacia sifonada c/ cx. descarga acoplada ecológica com assento</t>
  </si>
  <si>
    <t>Assento de poliester</t>
  </si>
  <si>
    <t>Ducha higienica cromada</t>
  </si>
  <si>
    <t>Engate flexível cromado 40cm</t>
  </si>
  <si>
    <t>Grelha metálica p/ caixa sifonada - 10x10cm</t>
  </si>
  <si>
    <t>Porta papel higiênico - Polipropileno</t>
  </si>
  <si>
    <t>Porta toalha de papel - Polipropileno</t>
  </si>
  <si>
    <t>Saboneteira c/ reservatório - Polipropileno</t>
  </si>
  <si>
    <t>Tanque de louça c/ torneira, sifao e valvula</t>
  </si>
  <si>
    <t>Torneira com alavanca</t>
  </si>
  <si>
    <t>Torneira de metal cromada de 1/2" ou 3/4" p/ lavatório</t>
  </si>
  <si>
    <t>Caixa em alvenaria de 40x40x40cm c/ tpo. concreto</t>
  </si>
  <si>
    <t>Tubo em PVC - 100mm (LS)</t>
  </si>
  <si>
    <t>Luva simples PVC 100mm - LS</t>
  </si>
  <si>
    <t>Chuveiro cromado</t>
  </si>
  <si>
    <t>OUTROS</t>
  </si>
  <si>
    <t>Plantio de grama (incl. terra preta)</t>
  </si>
  <si>
    <t>SERVIÇOS FINAIS</t>
  </si>
  <si>
    <t>Limpeza geral e entrega da obra</t>
  </si>
  <si>
    <t>02.2</t>
  </si>
  <si>
    <t>03</t>
  </si>
  <si>
    <t>03.1</t>
  </si>
  <si>
    <t>03.2</t>
  </si>
  <si>
    <t>04</t>
  </si>
  <si>
    <t>04.1</t>
  </si>
  <si>
    <t>04.2</t>
  </si>
  <si>
    <t>05</t>
  </si>
  <si>
    <t>05.1</t>
  </si>
  <si>
    <t>05.2</t>
  </si>
  <si>
    <t>06.1</t>
  </si>
  <si>
    <t>07</t>
  </si>
  <si>
    <t>06</t>
  </si>
  <si>
    <t>07.1</t>
  </si>
  <si>
    <t>07.2</t>
  </si>
  <si>
    <t>07.3</t>
  </si>
  <si>
    <t>07.4</t>
  </si>
  <si>
    <t>08</t>
  </si>
  <si>
    <t>08.1</t>
  </si>
  <si>
    <t>08.2</t>
  </si>
  <si>
    <t>08.3</t>
  </si>
  <si>
    <t>08.4</t>
  </si>
  <si>
    <t>09</t>
  </si>
  <si>
    <t>09.1</t>
  </si>
  <si>
    <t>09.2</t>
  </si>
  <si>
    <t>09.3</t>
  </si>
  <si>
    <t>09.4</t>
  </si>
  <si>
    <t>09.5</t>
  </si>
  <si>
    <t>10</t>
  </si>
  <si>
    <t>10.1</t>
  </si>
  <si>
    <t>10.2</t>
  </si>
  <si>
    <t>10.3</t>
  </si>
  <si>
    <t>11</t>
  </si>
  <si>
    <t>11.1</t>
  </si>
  <si>
    <t>11.2</t>
  </si>
  <si>
    <t>11.3</t>
  </si>
  <si>
    <t>11.4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</si>
  <si>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</si>
  <si>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</si>
  <si>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</si>
  <si>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</si>
  <si>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</si>
  <si>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</si>
  <si>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</si>
  <si>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</si>
  <si>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</si>
  <si>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</si>
  <si>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</si>
  <si>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</si>
  <si>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</si>
  <si>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</si>
  <si>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</si>
  <si>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</si>
  <si>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</si>
  <si>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</si>
  <si>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</si>
  <si>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</si>
  <si>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</si>
  <si>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</si>
  <si>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14</t>
  </si>
  <si>
    <t>14.1</t>
  </si>
  <si>
    <t>15</t>
  </si>
  <si>
    <t>15.1</t>
  </si>
  <si>
    <t>TOTAL</t>
  </si>
  <si>
    <t>R$</t>
  </si>
  <si>
    <t>UN</t>
  </si>
  <si>
    <t>taxas</t>
  </si>
  <si>
    <t>m²/mês</t>
  </si>
  <si>
    <t>3</t>
  </si>
  <si>
    <t>4</t>
  </si>
  <si>
    <t>5</t>
  </si>
  <si>
    <t>6</t>
  </si>
  <si>
    <t>7</t>
  </si>
  <si>
    <t>8</t>
  </si>
  <si>
    <t>9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</si>
</sst>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mm/yy"/>
    <numFmt numFmtId="174" formatCode="[$-416]dddd\,\ d&quot; de &quot;mmmm&quot; de &quot;yyyy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_(* #,##0.000_);_(* \(#,##0.000\);_(* \-??_);_(@_)"/>
    <numFmt numFmtId="180" formatCode="_(* #,##0.0_);_(* \(#,##0.0\);_(* \-??_);_(@_)"/>
    <numFmt numFmtId="181" formatCode="_(* #,##0_);_(* \(#,##0\);_(* \-??_);_(@_)"/>
    <numFmt numFmtId="182" formatCode="&quot;R$&quot;\ #,##0.00"/>
    <numFmt numFmtId="183" formatCode="[$-F400]h:mm:ss\ AM/PM"/>
    <numFmt numFmtId="184" formatCode="00000"/>
    <numFmt numFmtId="185" formatCode="00000.0"/>
    <numFmt numFmtId="186" formatCode="00000.00"/>
    <numFmt numFmtId="187" formatCode="_(* #,##0.0000_);_(* \(#,##0.0000\);_(* \-??_);_(@_)"/>
    <numFmt numFmtId="188" formatCode="0.0"/>
    <numFmt numFmtId="189" formatCode="#,##0.00_ ;\-#,##0.00\ "/>
  </numFmts>
  <fonts count="58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Times New Roman"/>
      <family val="1"/>
    </font>
    <font>
      <b/>
      <sz val="17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2" fontId="0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72" fontId="2" fillId="0" borderId="10" xfId="64" applyFont="1" applyFill="1" applyBorder="1" applyAlignment="1" applyProtection="1">
      <alignment horizontal="center" vertical="center" wrapText="1"/>
      <protection/>
    </xf>
    <xf numFmtId="43" fontId="1" fillId="0" borderId="0" xfId="64" applyNumberFormat="1" applyFont="1" applyBorder="1" applyAlignment="1">
      <alignment horizontal="right" vertical="center" wrapText="1"/>
    </xf>
    <xf numFmtId="172" fontId="2" fillId="0" borderId="10" xfId="64" applyFont="1" applyFill="1" applyBorder="1" applyAlignment="1" applyProtection="1">
      <alignment horizontal="center" vertical="center"/>
      <protection/>
    </xf>
    <xf numFmtId="43" fontId="1" fillId="0" borderId="11" xfId="64" applyNumberFormat="1" applyFont="1" applyBorder="1" applyAlignment="1">
      <alignment horizontal="right" vertical="center" wrapText="1"/>
    </xf>
    <xf numFmtId="172" fontId="0" fillId="0" borderId="0" xfId="64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184" fontId="3" fillId="33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2" fontId="3" fillId="33" borderId="15" xfId="64" applyFont="1" applyFill="1" applyBorder="1" applyAlignment="1">
      <alignment horizontal="center"/>
    </xf>
    <xf numFmtId="172" fontId="3" fillId="0" borderId="10" xfId="64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172" fontId="3" fillId="33" borderId="17" xfId="64" applyFont="1" applyFill="1" applyBorder="1" applyAlignment="1">
      <alignment horizontal="center"/>
    </xf>
    <xf numFmtId="172" fontId="3" fillId="0" borderId="16" xfId="64" applyFont="1" applyBorder="1" applyAlignment="1">
      <alignment horizontal="center"/>
    </xf>
    <xf numFmtId="0" fontId="0" fillId="0" borderId="12" xfId="0" applyFont="1" applyBorder="1" applyAlignment="1">
      <alignment/>
    </xf>
    <xf numFmtId="10" fontId="0" fillId="0" borderId="12" xfId="52" applyNumberFormat="1" applyFont="1" applyBorder="1" applyAlignment="1">
      <alignment/>
    </xf>
    <xf numFmtId="172" fontId="0" fillId="0" borderId="16" xfId="64" applyFont="1" applyBorder="1" applyAlignment="1">
      <alignment horizontal="center"/>
    </xf>
    <xf numFmtId="171" fontId="0" fillId="0" borderId="0" xfId="0" applyNumberFormat="1" applyAlignment="1">
      <alignment/>
    </xf>
    <xf numFmtId="10" fontId="0" fillId="0" borderId="12" xfId="0" applyNumberFormat="1" applyBorder="1" applyAlignment="1">
      <alignment/>
    </xf>
    <xf numFmtId="172" fontId="0" fillId="0" borderId="12" xfId="64" applyFont="1" applyBorder="1" applyAlignment="1">
      <alignment horizontal="center"/>
    </xf>
    <xf numFmtId="171" fontId="0" fillId="0" borderId="12" xfId="64" applyNumberFormat="1" applyFont="1" applyBorder="1" applyAlignment="1">
      <alignment/>
    </xf>
    <xf numFmtId="0" fontId="3" fillId="0" borderId="18" xfId="0" applyFont="1" applyBorder="1" applyAlignment="1">
      <alignment/>
    </xf>
    <xf numFmtId="172" fontId="0" fillId="0" borderId="18" xfId="64" applyFont="1" applyBorder="1" applyAlignment="1">
      <alignment/>
    </xf>
    <xf numFmtId="170" fontId="3" fillId="0" borderId="19" xfId="47" applyFont="1" applyBorder="1" applyAlignment="1">
      <alignment/>
    </xf>
    <xf numFmtId="171" fontId="0" fillId="0" borderId="12" xfId="0" applyNumberFormat="1" applyFont="1" applyBorder="1" applyAlignment="1">
      <alignment/>
    </xf>
    <xf numFmtId="171" fontId="0" fillId="0" borderId="20" xfId="0" applyNumberFormat="1" applyFont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72" fontId="0" fillId="0" borderId="0" xfId="64" applyFont="1" applyBorder="1" applyAlignment="1">
      <alignment/>
    </xf>
    <xf numFmtId="172" fontId="0" fillId="0" borderId="21" xfId="64" applyFont="1" applyBorder="1" applyAlignment="1">
      <alignment/>
    </xf>
    <xf numFmtId="10" fontId="0" fillId="0" borderId="12" xfId="52" applyNumberFormat="1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21" xfId="64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172" fontId="0" fillId="0" borderId="23" xfId="64" applyFont="1" applyBorder="1" applyAlignment="1">
      <alignment/>
    </xf>
    <xf numFmtId="172" fontId="0" fillId="0" borderId="24" xfId="64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49" fontId="53" fillId="0" borderId="25" xfId="0" applyNumberFormat="1" applyFont="1" applyBorder="1" applyAlignment="1">
      <alignment horizontal="center" vertical="center"/>
    </xf>
    <xf numFmtId="49" fontId="54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172" fontId="2" fillId="0" borderId="12" xfId="64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vertical="center"/>
    </xf>
    <xf numFmtId="0" fontId="55" fillId="34" borderId="26" xfId="0" applyFont="1" applyFill="1" applyBorder="1" applyAlignment="1">
      <alignment horizontal="left" vertical="top" wrapText="1"/>
    </xf>
    <xf numFmtId="0" fontId="55" fillId="34" borderId="26" xfId="0" applyFont="1" applyFill="1" applyBorder="1" applyAlignment="1">
      <alignment horizontal="left" vertical="center" wrapText="1"/>
    </xf>
    <xf numFmtId="4" fontId="1" fillId="0" borderId="11" xfId="64" applyNumberFormat="1" applyFont="1" applyBorder="1" applyAlignment="1">
      <alignment horizontal="center" vertical="center" wrapText="1"/>
    </xf>
    <xf numFmtId="172" fontId="1" fillId="0" borderId="10" xfId="64" applyFont="1" applyFill="1" applyBorder="1" applyAlignment="1" applyProtection="1">
      <alignment horizontal="center" vertical="center" wrapText="1"/>
      <protection/>
    </xf>
    <xf numFmtId="0" fontId="55" fillId="34" borderId="27" xfId="0" applyFont="1" applyFill="1" applyBorder="1" applyAlignment="1">
      <alignment horizontal="left" vertical="center" wrapText="1"/>
    </xf>
    <xf numFmtId="0" fontId="55" fillId="34" borderId="27" xfId="0" applyFont="1" applyFill="1" applyBorder="1" applyAlignment="1">
      <alignment horizontal="left" vertical="top" wrapText="1"/>
    </xf>
    <xf numFmtId="0" fontId="56" fillId="35" borderId="26" xfId="0" applyFont="1" applyFill="1" applyBorder="1" applyAlignment="1">
      <alignment horizontal="left" vertical="top" wrapText="1"/>
    </xf>
    <xf numFmtId="0" fontId="56" fillId="35" borderId="26" xfId="0" applyFont="1" applyFill="1" applyBorder="1" applyAlignment="1">
      <alignment horizontal="left" vertical="center" wrapText="1"/>
    </xf>
    <xf numFmtId="0" fontId="56" fillId="35" borderId="27" xfId="0" applyFont="1" applyFill="1" applyBorder="1" applyAlignment="1">
      <alignment horizontal="left" vertical="center" wrapText="1"/>
    </xf>
    <xf numFmtId="0" fontId="56" fillId="35" borderId="28" xfId="0" applyFont="1" applyFill="1" applyBorder="1" applyAlignment="1">
      <alignment horizontal="left" vertical="center" wrapText="1"/>
    </xf>
    <xf numFmtId="0" fontId="56" fillId="35" borderId="27" xfId="0" applyFont="1" applyFill="1" applyBorder="1" applyAlignment="1">
      <alignment horizontal="left" vertical="top" wrapText="1"/>
    </xf>
    <xf numFmtId="0" fontId="56" fillId="35" borderId="27" xfId="0" applyFont="1" applyFill="1" applyBorder="1" applyAlignment="1">
      <alignment horizontal="left" wrapText="1"/>
    </xf>
    <xf numFmtId="49" fontId="15" fillId="0" borderId="29" xfId="64" applyNumberFormat="1" applyFont="1" applyFill="1" applyBorder="1" applyAlignment="1" applyProtection="1">
      <alignment horizontal="center" vertical="center" wrapText="1"/>
      <protection/>
    </xf>
    <xf numFmtId="49" fontId="15" fillId="0" borderId="29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right"/>
    </xf>
    <xf numFmtId="172" fontId="15" fillId="0" borderId="29" xfId="64" applyFont="1" applyFill="1" applyBorder="1" applyAlignment="1" applyProtection="1">
      <alignment horizontal="center" vertical="center" wrapText="1"/>
      <protection/>
    </xf>
    <xf numFmtId="0" fontId="53" fillId="0" borderId="29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4" fontId="15" fillId="0" borderId="0" xfId="64" applyNumberFormat="1" applyFont="1" applyBorder="1" applyAlignment="1">
      <alignment horizontal="right" vertical="center" wrapText="1"/>
    </xf>
    <xf numFmtId="43" fontId="15" fillId="0" borderId="11" xfId="64" applyNumberFormat="1" applyFont="1" applyBorder="1" applyAlignment="1">
      <alignment horizontal="right" vertical="center" wrapText="1"/>
    </xf>
    <xf numFmtId="43" fontId="9" fillId="0" borderId="11" xfId="64" applyNumberFormat="1" applyFont="1" applyBorder="1" applyAlignment="1">
      <alignment horizontal="right" vertical="center" wrapText="1"/>
    </xf>
    <xf numFmtId="43" fontId="15" fillId="0" borderId="29" xfId="64" applyNumberFormat="1" applyFont="1" applyBorder="1" applyAlignment="1">
      <alignment horizontal="right" vertical="center" wrapText="1"/>
    </xf>
    <xf numFmtId="0" fontId="15" fillId="0" borderId="16" xfId="0" applyFont="1" applyBorder="1" applyAlignment="1">
      <alignment horizontal="center" vertical="center"/>
    </xf>
    <xf numFmtId="4" fontId="15" fillId="0" borderId="30" xfId="0" applyNumberFormat="1" applyFont="1" applyBorder="1" applyAlignment="1">
      <alignment/>
    </xf>
    <xf numFmtId="0" fontId="15" fillId="0" borderId="16" xfId="0" applyFont="1" applyBorder="1" applyAlignment="1">
      <alignment/>
    </xf>
    <xf numFmtId="0" fontId="9" fillId="0" borderId="30" xfId="0" applyFont="1" applyBorder="1" applyAlignment="1">
      <alignment horizontal="right"/>
    </xf>
    <xf numFmtId="4" fontId="15" fillId="0" borderId="11" xfId="64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5" fillId="0" borderId="0" xfId="0" applyNumberFormat="1" applyFont="1" applyAlignment="1">
      <alignment horizontal="right" vertical="center"/>
    </xf>
    <xf numFmtId="0" fontId="15" fillId="0" borderId="29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172" fontId="9" fillId="0" borderId="29" xfId="64" applyFont="1" applyFill="1" applyBorder="1" applyAlignment="1" applyProtection="1">
      <alignment horizontal="right" vertical="center" wrapText="1"/>
      <protection/>
    </xf>
    <xf numFmtId="172" fontId="15" fillId="0" borderId="29" xfId="64" applyFont="1" applyFill="1" applyBorder="1" applyAlignment="1" applyProtection="1">
      <alignment horizontal="right" vertical="center" wrapText="1"/>
      <protection/>
    </xf>
    <xf numFmtId="172" fontId="15" fillId="0" borderId="16" xfId="0" applyNumberFormat="1" applyFont="1" applyBorder="1" applyAlignment="1">
      <alignment horizontal="right" vertical="center"/>
    </xf>
    <xf numFmtId="3" fontId="8" fillId="0" borderId="31" xfId="64" applyNumberFormat="1" applyFont="1" applyFill="1" applyBorder="1" applyAlignment="1" applyProtection="1">
      <alignment horizontal="center" vertical="center" wrapText="1"/>
      <protection/>
    </xf>
    <xf numFmtId="3" fontId="8" fillId="0" borderId="14" xfId="64" applyNumberFormat="1" applyFont="1" applyFill="1" applyBorder="1" applyAlignment="1" applyProtection="1">
      <alignment horizontal="center" vertical="center" wrapText="1"/>
      <protection/>
    </xf>
    <xf numFmtId="0" fontId="57" fillId="0" borderId="13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4" fontId="2" fillId="0" borderId="32" xfId="64" applyNumberFormat="1" applyFont="1" applyFill="1" applyBorder="1" applyAlignment="1" applyProtection="1">
      <alignment horizontal="center" vertical="center" wrapText="1"/>
      <protection/>
    </xf>
    <xf numFmtId="4" fontId="2" fillId="0" borderId="29" xfId="64" applyNumberFormat="1" applyFont="1" applyFill="1" applyBorder="1" applyAlignment="1" applyProtection="1">
      <alignment horizontal="center" vertical="center" wrapText="1"/>
      <protection/>
    </xf>
    <xf numFmtId="3" fontId="6" fillId="0" borderId="15" xfId="64" applyNumberFormat="1" applyFont="1" applyFill="1" applyBorder="1" applyAlignment="1" applyProtection="1">
      <alignment horizontal="center" vertical="center"/>
      <protection/>
    </xf>
    <xf numFmtId="3" fontId="6" fillId="0" borderId="33" xfId="64" applyNumberFormat="1" applyFont="1" applyFill="1" applyBorder="1" applyAlignment="1" applyProtection="1">
      <alignment horizontal="center" vertical="center"/>
      <protection/>
    </xf>
    <xf numFmtId="3" fontId="6" fillId="0" borderId="34" xfId="64" applyNumberFormat="1" applyFont="1" applyFill="1" applyBorder="1" applyAlignment="1" applyProtection="1">
      <alignment horizontal="center" vertical="center"/>
      <protection/>
    </xf>
    <xf numFmtId="3" fontId="6" fillId="0" borderId="17" xfId="64" applyNumberFormat="1" applyFont="1" applyFill="1" applyBorder="1" applyAlignment="1" applyProtection="1">
      <alignment horizontal="center" vertical="center"/>
      <protection/>
    </xf>
    <xf numFmtId="3" fontId="6" fillId="0" borderId="30" xfId="64" applyNumberFormat="1" applyFont="1" applyFill="1" applyBorder="1" applyAlignment="1" applyProtection="1">
      <alignment horizontal="center" vertical="center"/>
      <protection/>
    </xf>
    <xf numFmtId="3" fontId="6" fillId="0" borderId="35" xfId="64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72" fontId="2" fillId="0" borderId="32" xfId="64" applyFont="1" applyFill="1" applyBorder="1" applyAlignment="1" applyProtection="1">
      <alignment horizontal="center" vertical="center" wrapText="1"/>
      <protection/>
    </xf>
    <xf numFmtId="172" fontId="2" fillId="0" borderId="29" xfId="64" applyFont="1" applyFill="1" applyBorder="1" applyAlignment="1" applyProtection="1">
      <alignment horizontal="center" vertical="center" wrapText="1"/>
      <protection/>
    </xf>
    <xf numFmtId="172" fontId="8" fillId="0" borderId="32" xfId="64" applyFont="1" applyFill="1" applyBorder="1" applyAlignment="1" applyProtection="1">
      <alignment horizontal="center" vertical="center" wrapText="1"/>
      <protection/>
    </xf>
    <xf numFmtId="172" fontId="8" fillId="0" borderId="29" xfId="64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3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3" fillId="0" borderId="2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3" fillId="0" borderId="2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right"/>
    </xf>
    <xf numFmtId="49" fontId="3" fillId="0" borderId="2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84" fontId="3" fillId="33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49" fontId="3" fillId="0" borderId="38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right"/>
    </xf>
    <xf numFmtId="0" fontId="3" fillId="0" borderId="3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7" xfId="50"/>
    <cellStyle name="Nota" xfId="51"/>
    <cellStyle name="Percent" xfId="52"/>
    <cellStyle name="Porcentagem 2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view="pageBreakPreview" zoomScale="91" zoomScaleNormal="118" zoomScaleSheetLayoutView="91" zoomScalePageLayoutView="0" workbookViewId="0" topLeftCell="A1">
      <selection activeCell="I7" sqref="I7"/>
    </sheetView>
  </sheetViews>
  <sheetFormatPr defaultColWidth="9.140625" defaultRowHeight="12.75"/>
  <cols>
    <col min="1" max="1" width="5.421875" style="0" customWidth="1"/>
    <col min="2" max="2" width="43.57421875" style="0" customWidth="1"/>
    <col min="3" max="3" width="6.8515625" style="0" customWidth="1"/>
    <col min="4" max="4" width="8.8515625" style="46" customWidth="1"/>
    <col min="5" max="6" width="9.28125" style="0" customWidth="1"/>
    <col min="7" max="7" width="11.7109375" style="0" customWidth="1"/>
    <col min="9" max="9" width="11.28125" style="46" bestFit="1" customWidth="1"/>
    <col min="11" max="11" width="10.28125" style="0" customWidth="1"/>
  </cols>
  <sheetData>
    <row r="1" spans="1:7" ht="12.75">
      <c r="A1" s="108" t="s">
        <v>6</v>
      </c>
      <c r="B1" s="110" t="s">
        <v>7</v>
      </c>
      <c r="C1" s="108" t="s">
        <v>5</v>
      </c>
      <c r="D1" s="98" t="s">
        <v>0</v>
      </c>
      <c r="E1" s="106" t="s">
        <v>1</v>
      </c>
      <c r="F1" s="106"/>
      <c r="G1" s="107"/>
    </row>
    <row r="2" spans="1:7" ht="23.25" customHeight="1">
      <c r="A2" s="109"/>
      <c r="B2" s="111"/>
      <c r="C2" s="109"/>
      <c r="D2" s="99"/>
      <c r="E2" s="4" t="s">
        <v>2</v>
      </c>
      <c r="F2" s="54" t="s">
        <v>3</v>
      </c>
      <c r="G2" s="2" t="s">
        <v>4</v>
      </c>
    </row>
    <row r="3" spans="1:7" ht="12.75" customHeight="1">
      <c r="A3" s="100" t="s">
        <v>36</v>
      </c>
      <c r="B3" s="101"/>
      <c r="C3" s="101"/>
      <c r="D3" s="101"/>
      <c r="E3" s="101"/>
      <c r="F3" s="101"/>
      <c r="G3" s="102"/>
    </row>
    <row r="4" spans="1:7" ht="6" customHeight="1">
      <c r="A4" s="103"/>
      <c r="B4" s="104"/>
      <c r="C4" s="104"/>
      <c r="D4" s="104"/>
      <c r="E4" s="104"/>
      <c r="F4" s="104"/>
      <c r="G4" s="105"/>
    </row>
    <row r="5" spans="1:7" ht="17.25" customHeight="1">
      <c r="A5" s="96" t="s">
        <v>37</v>
      </c>
      <c r="B5" s="97"/>
      <c r="C5" s="97"/>
      <c r="D5" s="97"/>
      <c r="E5" s="97"/>
      <c r="F5" s="97"/>
      <c r="G5" s="97"/>
    </row>
    <row r="6" spans="1:9" ht="16.5" customHeight="1">
      <c r="A6" s="94"/>
      <c r="B6" s="94"/>
      <c r="C6" s="94"/>
      <c r="D6" s="94"/>
      <c r="E6" s="94"/>
      <c r="F6" s="94"/>
      <c r="G6" s="95"/>
      <c r="I6" s="46">
        <v>1.18</v>
      </c>
    </row>
    <row r="7" spans="1:10" ht="12.75">
      <c r="A7" s="50" t="s">
        <v>29</v>
      </c>
      <c r="B7" s="62" t="s">
        <v>38</v>
      </c>
      <c r="C7" s="59"/>
      <c r="D7" s="58"/>
      <c r="E7" s="5"/>
      <c r="F7" s="5"/>
      <c r="G7" s="91">
        <f>SUM(F8:F10)</f>
        <v>9867.2308</v>
      </c>
      <c r="I7" s="3"/>
      <c r="J7" s="51"/>
    </row>
    <row r="8" spans="1:10" ht="12.75">
      <c r="A8" s="49" t="s">
        <v>30</v>
      </c>
      <c r="B8" s="56" t="s">
        <v>39</v>
      </c>
      <c r="C8" s="72" t="s">
        <v>173</v>
      </c>
      <c r="D8" s="84">
        <v>1</v>
      </c>
      <c r="E8" s="77">
        <f>SUM($I$6*I8)</f>
        <v>7737.7083999999995</v>
      </c>
      <c r="F8" s="77">
        <f>SUM(D8*E8)</f>
        <v>7737.7083999999995</v>
      </c>
      <c r="G8" s="92"/>
      <c r="I8" s="3">
        <v>6557.38</v>
      </c>
      <c r="J8" s="51"/>
    </row>
    <row r="9" spans="1:10" ht="12.75">
      <c r="A9" s="49" t="s">
        <v>31</v>
      </c>
      <c r="B9" s="56" t="s">
        <v>40</v>
      </c>
      <c r="C9" s="72" t="s">
        <v>8</v>
      </c>
      <c r="D9" s="84">
        <v>6</v>
      </c>
      <c r="E9" s="77">
        <f aca="true" t="shared" si="0" ref="E9:E71">SUM($I$6*I9)</f>
        <v>213.7924</v>
      </c>
      <c r="F9" s="77">
        <f aca="true" t="shared" si="1" ref="F9:F71">SUM(D9*E9)</f>
        <v>1282.7543999999998</v>
      </c>
      <c r="G9" s="92"/>
      <c r="I9" s="3">
        <v>181.18</v>
      </c>
      <c r="J9" s="51"/>
    </row>
    <row r="10" spans="1:10" ht="12" customHeight="1">
      <c r="A10" s="49" t="s">
        <v>32</v>
      </c>
      <c r="B10" s="56" t="s">
        <v>41</v>
      </c>
      <c r="C10" s="72" t="s">
        <v>174</v>
      </c>
      <c r="D10" s="85">
        <v>60</v>
      </c>
      <c r="E10" s="77">
        <f t="shared" si="0"/>
        <v>14.1128</v>
      </c>
      <c r="F10" s="77">
        <f t="shared" si="1"/>
        <v>846.768</v>
      </c>
      <c r="G10" s="92"/>
      <c r="I10" s="3">
        <v>11.96</v>
      </c>
      <c r="J10" s="52"/>
    </row>
    <row r="11" spans="1:10" ht="18.75" customHeight="1">
      <c r="A11" s="49" t="s">
        <v>34</v>
      </c>
      <c r="B11" s="63" t="s">
        <v>42</v>
      </c>
      <c r="C11" s="72"/>
      <c r="D11" s="85"/>
      <c r="E11" s="77"/>
      <c r="F11" s="77"/>
      <c r="G11" s="91">
        <f>SUM(F12:F13)</f>
        <v>532.3806</v>
      </c>
      <c r="I11" s="3"/>
      <c r="J11" s="52"/>
    </row>
    <row r="12" spans="1:10" ht="24">
      <c r="A12" s="49" t="s">
        <v>33</v>
      </c>
      <c r="B12" s="56" t="s">
        <v>43</v>
      </c>
      <c r="C12" s="72" t="s">
        <v>8</v>
      </c>
      <c r="D12" s="85">
        <v>6.12</v>
      </c>
      <c r="E12" s="77">
        <f t="shared" si="0"/>
        <v>36.6154</v>
      </c>
      <c r="F12" s="77">
        <f t="shared" si="1"/>
        <v>224.086248</v>
      </c>
      <c r="G12" s="92"/>
      <c r="I12" s="3">
        <v>31.03</v>
      </c>
      <c r="J12" s="52"/>
    </row>
    <row r="13" spans="1:10" ht="18.75" customHeight="1">
      <c r="A13" s="49" t="s">
        <v>107</v>
      </c>
      <c r="B13" s="57" t="s">
        <v>44</v>
      </c>
      <c r="C13" s="72" t="s">
        <v>8</v>
      </c>
      <c r="D13" s="85">
        <v>47.16</v>
      </c>
      <c r="E13" s="77">
        <f t="shared" si="0"/>
        <v>6.5371999999999995</v>
      </c>
      <c r="F13" s="77">
        <f t="shared" si="1"/>
        <v>308.29435199999995</v>
      </c>
      <c r="G13" s="92"/>
      <c r="I13" s="3">
        <v>5.54</v>
      </c>
      <c r="J13" s="52"/>
    </row>
    <row r="14" spans="1:10" ht="15.75">
      <c r="A14" s="49" t="s">
        <v>108</v>
      </c>
      <c r="B14" s="63" t="s">
        <v>45</v>
      </c>
      <c r="C14" s="72"/>
      <c r="D14" s="85"/>
      <c r="E14" s="77"/>
      <c r="F14" s="77"/>
      <c r="G14" s="91">
        <f>SUM(F15:F16)</f>
        <v>196.57478399999997</v>
      </c>
      <c r="I14" s="3"/>
      <c r="J14" s="52"/>
    </row>
    <row r="15" spans="1:10" ht="15.75">
      <c r="A15" s="49" t="s">
        <v>109</v>
      </c>
      <c r="B15" s="57" t="s">
        <v>46</v>
      </c>
      <c r="C15" s="72" t="s">
        <v>27</v>
      </c>
      <c r="D15" s="85">
        <v>1.92</v>
      </c>
      <c r="E15" s="77">
        <f t="shared" si="0"/>
        <v>92.984</v>
      </c>
      <c r="F15" s="77">
        <f t="shared" si="1"/>
        <v>178.52927999999997</v>
      </c>
      <c r="G15" s="92"/>
      <c r="I15" s="3">
        <v>78.8</v>
      </c>
      <c r="J15" s="52"/>
    </row>
    <row r="16" spans="1:10" ht="15.75">
      <c r="A16" s="49" t="s">
        <v>110</v>
      </c>
      <c r="B16" s="57" t="s">
        <v>47</v>
      </c>
      <c r="C16" s="73" t="s">
        <v>27</v>
      </c>
      <c r="D16" s="85">
        <v>0.96</v>
      </c>
      <c r="E16" s="77">
        <f t="shared" si="0"/>
        <v>18.7974</v>
      </c>
      <c r="F16" s="77">
        <f t="shared" si="1"/>
        <v>18.045503999999998</v>
      </c>
      <c r="G16" s="92"/>
      <c r="I16" s="3">
        <v>15.93</v>
      </c>
      <c r="J16" s="52"/>
    </row>
    <row r="17" spans="1:10" ht="15.75">
      <c r="A17" s="49" t="s">
        <v>111</v>
      </c>
      <c r="B17" s="63" t="s">
        <v>48</v>
      </c>
      <c r="C17" s="73"/>
      <c r="D17" s="85"/>
      <c r="E17" s="77"/>
      <c r="F17" s="77"/>
      <c r="G17" s="91">
        <f>SUM(F18:F19)</f>
        <v>7549.655693999999</v>
      </c>
      <c r="I17" s="53"/>
      <c r="J17" s="52"/>
    </row>
    <row r="18" spans="1:10" ht="24" customHeight="1">
      <c r="A18" s="49" t="s">
        <v>112</v>
      </c>
      <c r="B18" s="57" t="s">
        <v>49</v>
      </c>
      <c r="C18" s="73" t="s">
        <v>27</v>
      </c>
      <c r="D18" s="85">
        <v>1.77</v>
      </c>
      <c r="E18" s="77">
        <f>SUM($I$6*I18)</f>
        <v>2031.7358</v>
      </c>
      <c r="F18" s="77">
        <f t="shared" si="1"/>
        <v>3596.172366</v>
      </c>
      <c r="G18" s="91"/>
      <c r="I18" s="53">
        <v>1721.81</v>
      </c>
      <c r="J18" s="52"/>
    </row>
    <row r="19" spans="1:10" s="8" customFormat="1" ht="16.5" customHeight="1">
      <c r="A19" s="49" t="s">
        <v>113</v>
      </c>
      <c r="B19" s="57" t="s">
        <v>50</v>
      </c>
      <c r="C19" s="73" t="s">
        <v>27</v>
      </c>
      <c r="D19" s="85">
        <v>0.96</v>
      </c>
      <c r="E19" s="77">
        <f t="shared" si="0"/>
        <v>4118.2118</v>
      </c>
      <c r="F19" s="77">
        <f t="shared" si="1"/>
        <v>3953.483328</v>
      </c>
      <c r="G19" s="91"/>
      <c r="I19" s="47">
        <v>3490.01</v>
      </c>
      <c r="J19" s="48"/>
    </row>
    <row r="20" spans="1:10" ht="16.5" customHeight="1">
      <c r="A20" s="68" t="s">
        <v>114</v>
      </c>
      <c r="B20" s="64" t="s">
        <v>51</v>
      </c>
      <c r="C20" s="73"/>
      <c r="D20" s="85"/>
      <c r="E20" s="77"/>
      <c r="F20" s="77"/>
      <c r="G20" s="91">
        <f>SUM(F21:F22)</f>
        <v>13946.206774000002</v>
      </c>
      <c r="J20" s="1"/>
    </row>
    <row r="21" spans="1:10" ht="25.5" customHeight="1">
      <c r="A21" s="68" t="s">
        <v>115</v>
      </c>
      <c r="B21" s="60" t="s">
        <v>52</v>
      </c>
      <c r="C21" s="73" t="s">
        <v>27</v>
      </c>
      <c r="D21" s="85">
        <v>2.66</v>
      </c>
      <c r="E21" s="77">
        <f t="shared" si="0"/>
        <v>4456.5414</v>
      </c>
      <c r="F21" s="77">
        <f t="shared" si="1"/>
        <v>11854.400124000002</v>
      </c>
      <c r="G21" s="91"/>
      <c r="I21" s="46">
        <v>3776.73</v>
      </c>
      <c r="J21" s="1"/>
    </row>
    <row r="22" spans="1:10" ht="25.5" customHeight="1">
      <c r="A22" s="68" t="s">
        <v>116</v>
      </c>
      <c r="B22" s="60" t="s">
        <v>53</v>
      </c>
      <c r="C22" s="73" t="s">
        <v>8</v>
      </c>
      <c r="D22" s="85">
        <v>13.25</v>
      </c>
      <c r="E22" s="77">
        <f t="shared" si="0"/>
        <v>157.8722</v>
      </c>
      <c r="F22" s="77">
        <f t="shared" si="1"/>
        <v>2091.80665</v>
      </c>
      <c r="G22" s="92"/>
      <c r="I22" s="46">
        <v>133.79</v>
      </c>
      <c r="J22" s="1"/>
    </row>
    <row r="23" spans="1:10" s="8" customFormat="1" ht="16.5" customHeight="1">
      <c r="A23" s="68" t="s">
        <v>119</v>
      </c>
      <c r="B23" s="67" t="s">
        <v>54</v>
      </c>
      <c r="C23" s="74"/>
      <c r="D23" s="86"/>
      <c r="E23" s="78"/>
      <c r="F23" s="77"/>
      <c r="G23" s="91">
        <f>SUM(F24:F24)</f>
        <v>10491.415872</v>
      </c>
      <c r="I23" s="47"/>
      <c r="J23" s="48"/>
    </row>
    <row r="24" spans="1:10" ht="16.5" customHeight="1">
      <c r="A24" s="68" t="s">
        <v>117</v>
      </c>
      <c r="B24" s="55" t="s">
        <v>55</v>
      </c>
      <c r="C24" s="73" t="s">
        <v>8</v>
      </c>
      <c r="D24" s="85">
        <v>68.88</v>
      </c>
      <c r="E24" s="77">
        <f>SUM($I$6*I24)</f>
        <v>152.3144</v>
      </c>
      <c r="F24" s="77">
        <f t="shared" si="1"/>
        <v>10491.415872</v>
      </c>
      <c r="G24" s="92"/>
      <c r="I24" s="46">
        <v>129.08</v>
      </c>
      <c r="J24" s="1"/>
    </row>
    <row r="25" spans="1:10" ht="16.5" customHeight="1">
      <c r="A25" s="68" t="s">
        <v>118</v>
      </c>
      <c r="B25" s="65" t="s">
        <v>56</v>
      </c>
      <c r="C25" s="72"/>
      <c r="D25" s="76"/>
      <c r="E25" s="79"/>
      <c r="F25" s="77"/>
      <c r="G25" s="91">
        <f>SUM(F26:F29)</f>
        <v>19947.18728</v>
      </c>
      <c r="J25" s="1"/>
    </row>
    <row r="26" spans="1:10" ht="16.5" customHeight="1">
      <c r="A26" s="68" t="s">
        <v>120</v>
      </c>
      <c r="B26" s="55" t="s">
        <v>57</v>
      </c>
      <c r="C26" s="73" t="s">
        <v>8</v>
      </c>
      <c r="D26" s="87">
        <v>68.6</v>
      </c>
      <c r="E26" s="79">
        <f t="shared" si="0"/>
        <v>106.5658</v>
      </c>
      <c r="F26" s="77">
        <f t="shared" si="1"/>
        <v>7310.413879999999</v>
      </c>
      <c r="G26" s="92"/>
      <c r="I26" s="46">
        <v>90.31</v>
      </c>
      <c r="J26" s="1"/>
    </row>
    <row r="27" spans="1:9" ht="24">
      <c r="A27" s="69" t="s">
        <v>121</v>
      </c>
      <c r="B27" s="60" t="s">
        <v>58</v>
      </c>
      <c r="C27" s="75" t="s">
        <v>8</v>
      </c>
      <c r="D27" s="88">
        <v>68.6</v>
      </c>
      <c r="E27" s="79">
        <f t="shared" si="0"/>
        <v>78.19859999999998</v>
      </c>
      <c r="F27" s="77">
        <f t="shared" si="1"/>
        <v>5364.423959999998</v>
      </c>
      <c r="G27" s="89"/>
      <c r="I27" s="46">
        <v>66.27</v>
      </c>
    </row>
    <row r="28" spans="1:9" ht="12.75">
      <c r="A28" s="69" t="s">
        <v>122</v>
      </c>
      <c r="B28" s="60" t="s">
        <v>59</v>
      </c>
      <c r="C28" s="75" t="s">
        <v>8</v>
      </c>
      <c r="D28" s="88">
        <v>68.6</v>
      </c>
      <c r="E28" s="79">
        <f t="shared" si="0"/>
        <v>86.61200000000001</v>
      </c>
      <c r="F28" s="77">
        <f t="shared" si="1"/>
        <v>5941.5832</v>
      </c>
      <c r="G28" s="89"/>
      <c r="I28" s="46">
        <v>73.4</v>
      </c>
    </row>
    <row r="29" spans="1:9" ht="12.75">
      <c r="A29" s="69" t="s">
        <v>123</v>
      </c>
      <c r="B29" s="60" t="s">
        <v>60</v>
      </c>
      <c r="C29" s="75" t="s">
        <v>28</v>
      </c>
      <c r="D29" s="88">
        <v>12.2</v>
      </c>
      <c r="E29" s="79">
        <f t="shared" si="0"/>
        <v>109.07919999999999</v>
      </c>
      <c r="F29" s="77">
        <f t="shared" si="1"/>
        <v>1330.7662399999997</v>
      </c>
      <c r="G29" s="89"/>
      <c r="I29" s="46">
        <v>92.44</v>
      </c>
    </row>
    <row r="30" spans="1:7" ht="12.75">
      <c r="A30" s="69" t="s">
        <v>124</v>
      </c>
      <c r="B30" s="64" t="s">
        <v>61</v>
      </c>
      <c r="C30" s="75"/>
      <c r="D30" s="88"/>
      <c r="E30" s="79"/>
      <c r="F30" s="77"/>
      <c r="G30" s="91">
        <f>SUM(F31:F34)</f>
        <v>22206.976015999997</v>
      </c>
    </row>
    <row r="31" spans="1:9" ht="12.75">
      <c r="A31" s="69" t="s">
        <v>125</v>
      </c>
      <c r="B31" s="60" t="s">
        <v>62</v>
      </c>
      <c r="C31" s="75" t="s">
        <v>8</v>
      </c>
      <c r="D31" s="88">
        <v>68.88</v>
      </c>
      <c r="E31" s="79">
        <f t="shared" si="0"/>
        <v>16.7796</v>
      </c>
      <c r="F31" s="77">
        <f t="shared" si="1"/>
        <v>1155.778848</v>
      </c>
      <c r="G31" s="89"/>
      <c r="I31" s="46">
        <v>14.22</v>
      </c>
    </row>
    <row r="32" spans="1:9" ht="12.75">
      <c r="A32" s="69" t="s">
        <v>126</v>
      </c>
      <c r="B32" s="60" t="s">
        <v>63</v>
      </c>
      <c r="C32" s="75" t="s">
        <v>8</v>
      </c>
      <c r="D32" s="88">
        <v>47.17</v>
      </c>
      <c r="E32" s="79">
        <f t="shared" si="0"/>
        <v>42.2912</v>
      </c>
      <c r="F32" s="77">
        <f t="shared" si="1"/>
        <v>1994.8759040000002</v>
      </c>
      <c r="G32" s="89"/>
      <c r="I32" s="46">
        <v>35.84</v>
      </c>
    </row>
    <row r="33" spans="1:9" ht="12.75">
      <c r="A33" s="69" t="s">
        <v>127</v>
      </c>
      <c r="B33" s="60" t="s">
        <v>64</v>
      </c>
      <c r="C33" s="75" t="s">
        <v>8</v>
      </c>
      <c r="D33" s="88">
        <v>68.88</v>
      </c>
      <c r="E33" s="79">
        <f t="shared" si="0"/>
        <v>49.3948</v>
      </c>
      <c r="F33" s="77">
        <f t="shared" si="1"/>
        <v>3402.3138239999994</v>
      </c>
      <c r="G33" s="89"/>
      <c r="I33" s="46">
        <v>41.86</v>
      </c>
    </row>
    <row r="34" spans="1:9" ht="24">
      <c r="A34" s="69" t="s">
        <v>128</v>
      </c>
      <c r="B34" s="60" t="s">
        <v>65</v>
      </c>
      <c r="C34" s="75" t="s">
        <v>8</v>
      </c>
      <c r="D34" s="88">
        <v>47.16</v>
      </c>
      <c r="E34" s="79">
        <f t="shared" si="0"/>
        <v>331.93399999999997</v>
      </c>
      <c r="F34" s="77">
        <f t="shared" si="1"/>
        <v>15654.007439999998</v>
      </c>
      <c r="G34" s="89"/>
      <c r="I34" s="46">
        <v>281.3</v>
      </c>
    </row>
    <row r="35" spans="1:7" ht="12.75">
      <c r="A35" s="69" t="s">
        <v>129</v>
      </c>
      <c r="B35" s="64" t="s">
        <v>66</v>
      </c>
      <c r="C35" s="75"/>
      <c r="D35" s="88"/>
      <c r="E35" s="89"/>
      <c r="F35" s="77"/>
      <c r="G35" s="91">
        <f>SUM(F36:F40)</f>
        <v>13763.582068</v>
      </c>
    </row>
    <row r="36" spans="1:9" ht="24">
      <c r="A36" s="69" t="s">
        <v>130</v>
      </c>
      <c r="B36" s="60" t="s">
        <v>67</v>
      </c>
      <c r="C36" s="75" t="s">
        <v>8</v>
      </c>
      <c r="D36" s="88">
        <v>8.22</v>
      </c>
      <c r="E36" s="79">
        <f t="shared" si="0"/>
        <v>150.47359999999998</v>
      </c>
      <c r="F36" s="77">
        <f t="shared" si="1"/>
        <v>1236.8929919999998</v>
      </c>
      <c r="G36" s="89"/>
      <c r="I36" s="46">
        <v>127.52</v>
      </c>
    </row>
    <row r="37" spans="1:9" ht="12.75">
      <c r="A37" s="69" t="s">
        <v>131</v>
      </c>
      <c r="B37" s="60" t="s">
        <v>68</v>
      </c>
      <c r="C37" s="75" t="s">
        <v>8</v>
      </c>
      <c r="D37" s="88">
        <v>36.49</v>
      </c>
      <c r="E37" s="79">
        <f>SUM($I$6*I37)</f>
        <v>93.20819999999999</v>
      </c>
      <c r="F37" s="77">
        <f t="shared" si="1"/>
        <v>3401.167218</v>
      </c>
      <c r="G37" s="89"/>
      <c r="I37" s="46">
        <v>78.99</v>
      </c>
    </row>
    <row r="38" spans="1:9" ht="12.75">
      <c r="A38" s="69" t="s">
        <v>132</v>
      </c>
      <c r="B38" s="60" t="s">
        <v>69</v>
      </c>
      <c r="C38" s="75" t="s">
        <v>8</v>
      </c>
      <c r="D38" s="88">
        <v>36.49</v>
      </c>
      <c r="E38" s="79">
        <f t="shared" si="0"/>
        <v>45.489</v>
      </c>
      <c r="F38" s="77">
        <f t="shared" si="1"/>
        <v>1659.89361</v>
      </c>
      <c r="G38" s="89"/>
      <c r="I38" s="46">
        <v>38.55</v>
      </c>
    </row>
    <row r="39" spans="1:9" ht="24">
      <c r="A39" s="69" t="s">
        <v>133</v>
      </c>
      <c r="B39" s="60" t="s">
        <v>70</v>
      </c>
      <c r="C39" s="75" t="s">
        <v>8</v>
      </c>
      <c r="D39" s="88">
        <v>36.49</v>
      </c>
      <c r="E39" s="79">
        <f t="shared" si="0"/>
        <v>166.02599999999998</v>
      </c>
      <c r="F39" s="77">
        <f t="shared" si="1"/>
        <v>6058.28874</v>
      </c>
      <c r="G39" s="89"/>
      <c r="I39" s="46">
        <v>140.7</v>
      </c>
    </row>
    <row r="40" spans="1:9" ht="12.75">
      <c r="A40" s="69" t="s">
        <v>134</v>
      </c>
      <c r="B40" s="60" t="s">
        <v>71</v>
      </c>
      <c r="C40" s="75" t="s">
        <v>28</v>
      </c>
      <c r="D40" s="88">
        <v>34.46</v>
      </c>
      <c r="E40" s="79">
        <f t="shared" si="0"/>
        <v>40.8398</v>
      </c>
      <c r="F40" s="77">
        <f t="shared" si="1"/>
        <v>1407.339508</v>
      </c>
      <c r="G40" s="89"/>
      <c r="I40" s="46">
        <v>34.61</v>
      </c>
    </row>
    <row r="41" spans="1:7" ht="12.75">
      <c r="A41" s="69" t="s">
        <v>135</v>
      </c>
      <c r="B41" s="64" t="s">
        <v>72</v>
      </c>
      <c r="C41" s="75"/>
      <c r="D41" s="88"/>
      <c r="E41" s="79"/>
      <c r="F41" s="77"/>
      <c r="G41" s="91">
        <f>SUM(F42:F44)</f>
        <v>8479.897247999997</v>
      </c>
    </row>
    <row r="42" spans="1:9" ht="12.75">
      <c r="A42" s="69" t="s">
        <v>136</v>
      </c>
      <c r="B42" s="60" t="s">
        <v>73</v>
      </c>
      <c r="C42" s="75" t="s">
        <v>8</v>
      </c>
      <c r="D42" s="88">
        <v>2.94</v>
      </c>
      <c r="E42" s="79">
        <f t="shared" si="0"/>
        <v>482.561</v>
      </c>
      <c r="F42" s="77">
        <f t="shared" si="1"/>
        <v>1418.7293399999999</v>
      </c>
      <c r="G42" s="89"/>
      <c r="I42" s="46">
        <v>408.95</v>
      </c>
    </row>
    <row r="43" spans="1:9" ht="24">
      <c r="A43" s="69" t="s">
        <v>137</v>
      </c>
      <c r="B43" s="60" t="s">
        <v>74</v>
      </c>
      <c r="C43" s="75" t="s">
        <v>8</v>
      </c>
      <c r="D43" s="88">
        <v>3.78</v>
      </c>
      <c r="E43" s="79">
        <f t="shared" si="0"/>
        <v>350.84939999999995</v>
      </c>
      <c r="F43" s="77">
        <f t="shared" si="1"/>
        <v>1326.2107319999998</v>
      </c>
      <c r="G43" s="89"/>
      <c r="I43" s="46">
        <v>297.33</v>
      </c>
    </row>
    <row r="44" spans="1:9" ht="12.75">
      <c r="A44" s="69" t="s">
        <v>138</v>
      </c>
      <c r="B44" s="60" t="s">
        <v>75</v>
      </c>
      <c r="C44" s="75" t="s">
        <v>8</v>
      </c>
      <c r="D44" s="88">
        <v>5.22</v>
      </c>
      <c r="E44" s="79">
        <f t="shared" si="0"/>
        <v>1098.6508</v>
      </c>
      <c r="F44" s="77">
        <f t="shared" si="1"/>
        <v>5734.957175999999</v>
      </c>
      <c r="G44" s="89"/>
      <c r="I44" s="46">
        <v>931.06</v>
      </c>
    </row>
    <row r="45" spans="1:7" ht="12.75">
      <c r="A45" s="69" t="s">
        <v>139</v>
      </c>
      <c r="B45" s="64" t="s">
        <v>76</v>
      </c>
      <c r="C45" s="75"/>
      <c r="D45" s="88"/>
      <c r="E45" s="79"/>
      <c r="F45" s="77"/>
      <c r="G45" s="91">
        <f>SUM(F46:F49)</f>
        <v>32613.499148</v>
      </c>
    </row>
    <row r="46" spans="1:9" ht="12.75">
      <c r="A46" s="69" t="s">
        <v>140</v>
      </c>
      <c r="B46" s="60" t="s">
        <v>77</v>
      </c>
      <c r="C46" s="75" t="s">
        <v>8</v>
      </c>
      <c r="D46" s="88">
        <v>685.05</v>
      </c>
      <c r="E46" s="79">
        <f t="shared" si="0"/>
        <v>30.432199999999998</v>
      </c>
      <c r="F46" s="77">
        <f t="shared" si="1"/>
        <v>20847.578609999997</v>
      </c>
      <c r="G46" s="89"/>
      <c r="I46" s="46">
        <v>25.79</v>
      </c>
    </row>
    <row r="47" spans="1:9" ht="24">
      <c r="A47" s="69" t="s">
        <v>141</v>
      </c>
      <c r="B47" s="60" t="s">
        <v>78</v>
      </c>
      <c r="C47" s="75" t="s">
        <v>8</v>
      </c>
      <c r="D47" s="88">
        <v>62.34</v>
      </c>
      <c r="E47" s="79">
        <f t="shared" si="0"/>
        <v>63.141799999999996</v>
      </c>
      <c r="F47" s="77">
        <f t="shared" si="1"/>
        <v>3936.259812</v>
      </c>
      <c r="G47" s="89"/>
      <c r="I47" s="46">
        <v>53.51</v>
      </c>
    </row>
    <row r="48" spans="1:9" ht="12.75">
      <c r="A48" s="69" t="s">
        <v>142</v>
      </c>
      <c r="B48" s="60" t="s">
        <v>79</v>
      </c>
      <c r="C48" s="75" t="s">
        <v>8</v>
      </c>
      <c r="D48" s="88">
        <v>57.7</v>
      </c>
      <c r="E48" s="79">
        <f t="shared" si="0"/>
        <v>13.2514</v>
      </c>
      <c r="F48" s="77">
        <f t="shared" si="1"/>
        <v>764.6057800000001</v>
      </c>
      <c r="G48" s="89"/>
      <c r="I48" s="46">
        <v>11.23</v>
      </c>
    </row>
    <row r="49" spans="1:9" ht="12.75">
      <c r="A49" s="69" t="s">
        <v>143</v>
      </c>
      <c r="B49" s="60" t="s">
        <v>80</v>
      </c>
      <c r="C49" s="75" t="s">
        <v>8</v>
      </c>
      <c r="D49" s="88">
        <v>268.37</v>
      </c>
      <c r="E49" s="79">
        <f t="shared" si="0"/>
        <v>26.325799999999997</v>
      </c>
      <c r="F49" s="77">
        <f t="shared" si="1"/>
        <v>7065.054945999999</v>
      </c>
      <c r="G49" s="89"/>
      <c r="I49" s="46">
        <v>22.31</v>
      </c>
    </row>
    <row r="50" spans="1:7" ht="12.75">
      <c r="A50" s="69" t="s">
        <v>144</v>
      </c>
      <c r="B50" s="64" t="s">
        <v>81</v>
      </c>
      <c r="C50" s="75"/>
      <c r="D50" s="88"/>
      <c r="E50" s="79"/>
      <c r="F50" s="77"/>
      <c r="G50" s="91">
        <f>SUM(F51:F54)</f>
        <v>3879.6276</v>
      </c>
    </row>
    <row r="51" spans="1:9" ht="12.75">
      <c r="A51" s="69" t="s">
        <v>145</v>
      </c>
      <c r="B51" s="60" t="s">
        <v>82</v>
      </c>
      <c r="C51" s="75" t="s">
        <v>172</v>
      </c>
      <c r="D51" s="88">
        <v>4</v>
      </c>
      <c r="E51" s="79">
        <f t="shared" si="0"/>
        <v>23.057199999999998</v>
      </c>
      <c r="F51" s="77">
        <f t="shared" si="1"/>
        <v>92.22879999999999</v>
      </c>
      <c r="G51" s="89"/>
      <c r="I51" s="46">
        <v>19.54</v>
      </c>
    </row>
    <row r="52" spans="1:9" ht="12.75">
      <c r="A52" s="69" t="s">
        <v>146</v>
      </c>
      <c r="B52" s="60" t="s">
        <v>83</v>
      </c>
      <c r="C52" s="75" t="s">
        <v>172</v>
      </c>
      <c r="D52" s="88">
        <v>5</v>
      </c>
      <c r="E52" s="79">
        <f t="shared" si="0"/>
        <v>308.90039999999993</v>
      </c>
      <c r="F52" s="77">
        <f t="shared" si="1"/>
        <v>1544.5019999999997</v>
      </c>
      <c r="G52" s="89"/>
      <c r="I52" s="46">
        <v>261.78</v>
      </c>
    </row>
    <row r="53" spans="1:9" ht="12.75">
      <c r="A53" s="69" t="s">
        <v>147</v>
      </c>
      <c r="B53" s="60" t="s">
        <v>84</v>
      </c>
      <c r="C53" s="75" t="s">
        <v>172</v>
      </c>
      <c r="D53" s="88">
        <v>4</v>
      </c>
      <c r="E53" s="79">
        <f t="shared" si="0"/>
        <v>34.1492</v>
      </c>
      <c r="F53" s="77">
        <f t="shared" si="1"/>
        <v>136.5968</v>
      </c>
      <c r="G53" s="89"/>
      <c r="I53" s="46">
        <v>28.94</v>
      </c>
    </row>
    <row r="54" spans="1:9" ht="24">
      <c r="A54" s="69" t="s">
        <v>148</v>
      </c>
      <c r="B54" s="60" t="s">
        <v>85</v>
      </c>
      <c r="C54" s="75" t="s">
        <v>172</v>
      </c>
      <c r="D54" s="88">
        <v>5</v>
      </c>
      <c r="E54" s="79">
        <f t="shared" si="0"/>
        <v>421.26</v>
      </c>
      <c r="F54" s="77">
        <f t="shared" si="1"/>
        <v>2106.3</v>
      </c>
      <c r="G54" s="89"/>
      <c r="I54" s="46">
        <v>357</v>
      </c>
    </row>
    <row r="55" spans="1:7" ht="12.75">
      <c r="A55" s="69" t="s">
        <v>149</v>
      </c>
      <c r="B55" s="64" t="s">
        <v>86</v>
      </c>
      <c r="C55" s="75"/>
      <c r="D55" s="88"/>
      <c r="E55" s="79"/>
      <c r="F55" s="77"/>
      <c r="G55" s="91">
        <f>SUM(F56:F71)</f>
        <v>12414.2136</v>
      </c>
    </row>
    <row r="56" spans="1:9" ht="12.75">
      <c r="A56" s="69" t="s">
        <v>150</v>
      </c>
      <c r="B56" s="60" t="s">
        <v>87</v>
      </c>
      <c r="C56" s="75" t="s">
        <v>172</v>
      </c>
      <c r="D56" s="88">
        <v>3</v>
      </c>
      <c r="E56" s="79">
        <f t="shared" si="0"/>
        <v>979.046</v>
      </c>
      <c r="F56" s="77">
        <f t="shared" si="1"/>
        <v>2937.138</v>
      </c>
      <c r="G56" s="89"/>
      <c r="I56" s="46">
        <v>829.7</v>
      </c>
    </row>
    <row r="57" spans="1:9" ht="24">
      <c r="A57" s="69" t="s">
        <v>151</v>
      </c>
      <c r="B57" s="60" t="s">
        <v>88</v>
      </c>
      <c r="C57" s="75" t="s">
        <v>172</v>
      </c>
      <c r="D57" s="88">
        <v>3</v>
      </c>
      <c r="E57" s="79">
        <f t="shared" si="0"/>
        <v>1151.6799999999998</v>
      </c>
      <c r="F57" s="77">
        <f t="shared" si="1"/>
        <v>3455.0399999999995</v>
      </c>
      <c r="G57" s="89"/>
      <c r="I57" s="46">
        <v>976</v>
      </c>
    </row>
    <row r="58" spans="1:9" ht="12.75">
      <c r="A58" s="69" t="s">
        <v>152</v>
      </c>
      <c r="B58" s="60" t="s">
        <v>89</v>
      </c>
      <c r="C58" s="75" t="s">
        <v>172</v>
      </c>
      <c r="D58" s="88">
        <v>3</v>
      </c>
      <c r="E58" s="79">
        <f t="shared" si="0"/>
        <v>256.7444</v>
      </c>
      <c r="F58" s="77">
        <f t="shared" si="1"/>
        <v>770.2331999999999</v>
      </c>
      <c r="G58" s="89"/>
      <c r="I58" s="46">
        <v>217.58</v>
      </c>
    </row>
    <row r="59" spans="1:9" ht="12.75">
      <c r="A59" s="69" t="s">
        <v>153</v>
      </c>
      <c r="B59" s="60" t="s">
        <v>90</v>
      </c>
      <c r="C59" s="75" t="s">
        <v>172</v>
      </c>
      <c r="D59" s="88">
        <v>3</v>
      </c>
      <c r="E59" s="79">
        <f t="shared" si="0"/>
        <v>198.57039999999998</v>
      </c>
      <c r="F59" s="77">
        <f t="shared" si="1"/>
        <v>595.7112</v>
      </c>
      <c r="G59" s="89"/>
      <c r="I59" s="46">
        <v>168.28</v>
      </c>
    </row>
    <row r="60" spans="1:9" ht="12.75">
      <c r="A60" s="69" t="s">
        <v>154</v>
      </c>
      <c r="B60" s="60" t="s">
        <v>91</v>
      </c>
      <c r="C60" s="75" t="s">
        <v>172</v>
      </c>
      <c r="D60" s="88">
        <v>3</v>
      </c>
      <c r="E60" s="79">
        <f t="shared" si="0"/>
        <v>44.42699999999999</v>
      </c>
      <c r="F60" s="77">
        <f t="shared" si="1"/>
        <v>133.28099999999998</v>
      </c>
      <c r="G60" s="89"/>
      <c r="I60" s="46">
        <v>37.65</v>
      </c>
    </row>
    <row r="61" spans="1:9" ht="12.75">
      <c r="A61" s="69" t="s">
        <v>155</v>
      </c>
      <c r="B61" s="60" t="s">
        <v>92</v>
      </c>
      <c r="C61" s="75" t="s">
        <v>172</v>
      </c>
      <c r="D61" s="88">
        <v>3</v>
      </c>
      <c r="E61" s="79">
        <f>SUM($I$6*I61)</f>
        <v>35.340999999999994</v>
      </c>
      <c r="F61" s="77">
        <f t="shared" si="1"/>
        <v>106.02299999999998</v>
      </c>
      <c r="G61" s="89"/>
      <c r="I61" s="46">
        <v>29.95</v>
      </c>
    </row>
    <row r="62" spans="1:9" ht="12.75">
      <c r="A62" s="69" t="s">
        <v>156</v>
      </c>
      <c r="B62" s="60" t="s">
        <v>93</v>
      </c>
      <c r="C62" s="75" t="s">
        <v>172</v>
      </c>
      <c r="D62" s="88">
        <v>3</v>
      </c>
      <c r="E62" s="79">
        <f t="shared" si="0"/>
        <v>103.43879999999999</v>
      </c>
      <c r="F62" s="77">
        <f t="shared" si="1"/>
        <v>310.31639999999993</v>
      </c>
      <c r="G62" s="89"/>
      <c r="I62" s="46">
        <v>87.66</v>
      </c>
    </row>
    <row r="63" spans="1:9" ht="12.75">
      <c r="A63" s="69" t="s">
        <v>157</v>
      </c>
      <c r="B63" s="60" t="s">
        <v>94</v>
      </c>
      <c r="C63" s="75" t="s">
        <v>172</v>
      </c>
      <c r="D63" s="88">
        <v>3</v>
      </c>
      <c r="E63" s="79">
        <f t="shared" si="0"/>
        <v>136.64399999999998</v>
      </c>
      <c r="F63" s="77">
        <f t="shared" si="1"/>
        <v>409.9319999999999</v>
      </c>
      <c r="G63" s="89"/>
      <c r="I63" s="46">
        <v>115.8</v>
      </c>
    </row>
    <row r="64" spans="1:9" ht="12.75">
      <c r="A64" s="69" t="s">
        <v>158</v>
      </c>
      <c r="B64" s="60" t="s">
        <v>95</v>
      </c>
      <c r="C64" s="75" t="s">
        <v>172</v>
      </c>
      <c r="D64" s="88">
        <v>3</v>
      </c>
      <c r="E64" s="79">
        <f t="shared" si="0"/>
        <v>104.76039999999999</v>
      </c>
      <c r="F64" s="77">
        <f t="shared" si="1"/>
        <v>314.28119999999996</v>
      </c>
      <c r="G64" s="89"/>
      <c r="I64" s="46">
        <v>88.78</v>
      </c>
    </row>
    <row r="65" spans="1:9" ht="12.75">
      <c r="A65" s="69" t="s">
        <v>159</v>
      </c>
      <c r="B65" s="60" t="s">
        <v>96</v>
      </c>
      <c r="C65" s="75" t="s">
        <v>172</v>
      </c>
      <c r="D65" s="88">
        <v>1</v>
      </c>
      <c r="E65" s="79">
        <f t="shared" si="0"/>
        <v>1148.6119999999999</v>
      </c>
      <c r="F65" s="77">
        <f t="shared" si="1"/>
        <v>1148.6119999999999</v>
      </c>
      <c r="G65" s="89"/>
      <c r="I65" s="46">
        <v>973.4</v>
      </c>
    </row>
    <row r="66" spans="1:9" ht="12.75">
      <c r="A66" s="69" t="s">
        <v>160</v>
      </c>
      <c r="B66" s="60" t="s">
        <v>97</v>
      </c>
      <c r="C66" s="75" t="s">
        <v>172</v>
      </c>
      <c r="D66" s="88">
        <v>2</v>
      </c>
      <c r="E66" s="79">
        <f t="shared" si="0"/>
        <v>289.2298</v>
      </c>
      <c r="F66" s="77">
        <f t="shared" si="1"/>
        <v>578.4596</v>
      </c>
      <c r="G66" s="89"/>
      <c r="I66" s="46">
        <v>245.11</v>
      </c>
    </row>
    <row r="67" spans="1:9" ht="24">
      <c r="A67" s="69" t="s">
        <v>161</v>
      </c>
      <c r="B67" s="60" t="s">
        <v>98</v>
      </c>
      <c r="C67" s="75" t="s">
        <v>172</v>
      </c>
      <c r="D67" s="88">
        <v>3</v>
      </c>
      <c r="E67" s="79">
        <f t="shared" si="0"/>
        <v>103.9816</v>
      </c>
      <c r="F67" s="77">
        <f t="shared" si="1"/>
        <v>311.9448</v>
      </c>
      <c r="G67" s="89"/>
      <c r="I67" s="46">
        <v>88.12</v>
      </c>
    </row>
    <row r="68" spans="1:9" ht="12.75">
      <c r="A68" s="69" t="s">
        <v>162</v>
      </c>
      <c r="B68" s="61" t="s">
        <v>99</v>
      </c>
      <c r="C68" s="75" t="s">
        <v>172</v>
      </c>
      <c r="D68" s="88">
        <v>2</v>
      </c>
      <c r="E68" s="79">
        <f t="shared" si="0"/>
        <v>407.395</v>
      </c>
      <c r="F68" s="77">
        <f t="shared" si="1"/>
        <v>814.79</v>
      </c>
      <c r="G68" s="89"/>
      <c r="I68" s="46">
        <v>345.25</v>
      </c>
    </row>
    <row r="69" spans="1:9" ht="12.75">
      <c r="A69" s="69" t="s">
        <v>163</v>
      </c>
      <c r="B69" s="61" t="s">
        <v>100</v>
      </c>
      <c r="C69" s="75" t="s">
        <v>28</v>
      </c>
      <c r="D69" s="88">
        <v>3</v>
      </c>
      <c r="E69" s="79">
        <f t="shared" si="0"/>
        <v>51.7312</v>
      </c>
      <c r="F69" s="77">
        <f t="shared" si="1"/>
        <v>155.1936</v>
      </c>
      <c r="G69" s="89"/>
      <c r="I69" s="46">
        <v>43.84</v>
      </c>
    </row>
    <row r="70" spans="1:9" ht="12.75">
      <c r="A70" s="69" t="s">
        <v>164</v>
      </c>
      <c r="B70" s="61" t="s">
        <v>101</v>
      </c>
      <c r="C70" s="75" t="s">
        <v>172</v>
      </c>
      <c r="D70" s="88">
        <v>2</v>
      </c>
      <c r="E70" s="79">
        <f t="shared" si="0"/>
        <v>24.3552</v>
      </c>
      <c r="F70" s="77">
        <f t="shared" si="1"/>
        <v>48.7104</v>
      </c>
      <c r="G70" s="89"/>
      <c r="I70" s="46">
        <v>20.64</v>
      </c>
    </row>
    <row r="71" spans="1:9" ht="12.75">
      <c r="A71" s="69" t="s">
        <v>165</v>
      </c>
      <c r="B71" s="61" t="s">
        <v>102</v>
      </c>
      <c r="C71" s="75" t="s">
        <v>172</v>
      </c>
      <c r="D71" s="88">
        <v>3</v>
      </c>
      <c r="E71" s="79">
        <f t="shared" si="0"/>
        <v>108.1824</v>
      </c>
      <c r="F71" s="77">
        <f t="shared" si="1"/>
        <v>324.5472</v>
      </c>
      <c r="G71" s="89"/>
      <c r="I71" s="46">
        <v>91.68</v>
      </c>
    </row>
    <row r="72" spans="1:7" ht="12.75">
      <c r="A72" s="69" t="s">
        <v>166</v>
      </c>
      <c r="B72" s="66" t="s">
        <v>103</v>
      </c>
      <c r="C72" s="75"/>
      <c r="D72" s="88"/>
      <c r="E72" s="79"/>
      <c r="F72" s="77"/>
      <c r="G72" s="91">
        <f>SUM(F73:F73)</f>
        <v>1523.046768</v>
      </c>
    </row>
    <row r="73" spans="1:9" ht="12.75">
      <c r="A73" s="69" t="s">
        <v>167</v>
      </c>
      <c r="B73" s="60" t="s">
        <v>104</v>
      </c>
      <c r="C73" s="75" t="s">
        <v>8</v>
      </c>
      <c r="D73" s="88">
        <v>38.46</v>
      </c>
      <c r="E73" s="79">
        <f>SUM($I$6*I73)</f>
        <v>39.6008</v>
      </c>
      <c r="F73" s="77">
        <f>SUM(D73*E73)</f>
        <v>1523.046768</v>
      </c>
      <c r="G73" s="89"/>
      <c r="I73" s="46">
        <v>33.56</v>
      </c>
    </row>
    <row r="74" spans="1:7" ht="12.75">
      <c r="A74" s="69" t="s">
        <v>168</v>
      </c>
      <c r="B74" s="66" t="s">
        <v>105</v>
      </c>
      <c r="C74" s="75"/>
      <c r="D74" s="88"/>
      <c r="E74" s="79"/>
      <c r="F74" s="77"/>
      <c r="G74" s="91">
        <f>SUM(F75:F75)</f>
        <v>6084.036103999999</v>
      </c>
    </row>
    <row r="75" spans="1:9" ht="12.75">
      <c r="A75" s="69" t="s">
        <v>169</v>
      </c>
      <c r="B75" s="61" t="s">
        <v>106</v>
      </c>
      <c r="C75" s="75" t="s">
        <v>8</v>
      </c>
      <c r="D75" s="88">
        <v>654.31</v>
      </c>
      <c r="E75" s="79">
        <f>SUM($I$6*I75)</f>
        <v>9.298399999999999</v>
      </c>
      <c r="F75" s="77">
        <f>SUM(D75*E75)</f>
        <v>6084.036103999999</v>
      </c>
      <c r="G75" s="89"/>
      <c r="I75" s="46">
        <v>7.88</v>
      </c>
    </row>
    <row r="76" spans="1:7" ht="12.75">
      <c r="A76" s="69"/>
      <c r="C76" s="75"/>
      <c r="D76" s="88"/>
      <c r="E76" s="89"/>
      <c r="F76" s="90"/>
      <c r="G76" s="89"/>
    </row>
    <row r="77" spans="1:7" ht="12.75">
      <c r="A77" s="70"/>
      <c r="B77" s="71" t="s">
        <v>170</v>
      </c>
      <c r="C77" s="80"/>
      <c r="D77" s="81"/>
      <c r="E77" s="82"/>
      <c r="F77" s="83" t="s">
        <v>171</v>
      </c>
      <c r="G77" s="93">
        <f>SUM(G7,G11,G14,G17,G20,G23,G25,G30,G35,G41,G45,G50,G55,G72,G74)</f>
        <v>163495.53035599997</v>
      </c>
    </row>
  </sheetData>
  <sheetProtection/>
  <mergeCells count="8">
    <mergeCell ref="A6:G6"/>
    <mergeCell ref="A5:G5"/>
    <mergeCell ref="D1:D2"/>
    <mergeCell ref="A3:G4"/>
    <mergeCell ref="E1:G1"/>
    <mergeCell ref="A1:A2"/>
    <mergeCell ref="B1:B2"/>
    <mergeCell ref="C1:C2"/>
  </mergeCells>
  <printOptions/>
  <pageMargins left="0.5118110236220472" right="0.5118110236220472" top="1.87" bottom="0.7874015748031497" header="0.31496062992125984" footer="0.31496062992125984"/>
  <pageSetup horizontalDpi="600" verticalDpi="600" orientation="portrait" paperSize="9" scale="97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="91" zoomScaleNormal="91" zoomScalePageLayoutView="0" workbookViewId="0" topLeftCell="A1">
      <selection activeCell="M20" sqref="M20"/>
    </sheetView>
  </sheetViews>
  <sheetFormatPr defaultColWidth="9.140625" defaultRowHeight="12.75"/>
  <cols>
    <col min="1" max="1" width="5.57421875" style="0" customWidth="1"/>
    <col min="2" max="2" width="9.7109375" style="43" customWidth="1"/>
    <col min="3" max="3" width="31.8515625" style="0" customWidth="1"/>
    <col min="4" max="4" width="12.28125" style="0" customWidth="1"/>
    <col min="5" max="6" width="12.00390625" style="0" customWidth="1"/>
    <col min="7" max="7" width="12.421875" style="0" customWidth="1"/>
    <col min="8" max="9" width="11.8515625" style="0" customWidth="1"/>
    <col min="10" max="10" width="13.421875" style="0" customWidth="1"/>
    <col min="11" max="11" width="10.00390625" style="6" customWidth="1"/>
    <col min="12" max="12" width="9.140625" style="6" customWidth="1"/>
    <col min="13" max="13" width="12.00390625" style="0" customWidth="1"/>
    <col min="14" max="14" width="17.00390625" style="0" customWidth="1"/>
    <col min="15" max="15" width="17.57421875" style="0" customWidth="1"/>
  </cols>
  <sheetData>
    <row r="1" spans="1:13" ht="22.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21.7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20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2:14" ht="12.75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2:14" ht="12.7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4" ht="20.25">
      <c r="A6" s="7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2:14" ht="20.25" customHeight="1">
      <c r="B7" s="115" t="s">
        <v>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ht="12.75">
      <c r="A8" s="8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14" ht="12.75">
      <c r="A9" s="8"/>
      <c r="B9" s="116" t="str">
        <f>ORÇ!A3</f>
        <v>ADEQUAÇÃO DO PRÉDIO PÚBLICO DA CÂMARA MUNICIPAL DE OURÉM - PARÁ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</row>
    <row r="10" spans="1:14" ht="12.75">
      <c r="A10" s="8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</row>
    <row r="11" spans="2:14" ht="12.75"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</row>
    <row r="12" spans="2:14" ht="12.75">
      <c r="B12" s="116" t="str">
        <f>ORÇ!A5</f>
        <v>TRAVESSA LÁZARO PICANÇO, S/Nº , CENTRO DA CIDADE DE OURÉM.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</row>
    <row r="13" spans="2:14" ht="12.75"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</row>
    <row r="14" spans="2:14" ht="12.75"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</row>
    <row r="15" spans="1:12" ht="18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</row>
    <row r="17" spans="2:14" ht="12.75">
      <c r="B17" s="126" t="s">
        <v>6</v>
      </c>
      <c r="C17" s="128" t="s">
        <v>10</v>
      </c>
      <c r="D17" s="129" t="s">
        <v>11</v>
      </c>
      <c r="E17" s="130"/>
      <c r="F17" s="130"/>
      <c r="G17" s="130"/>
      <c r="H17" s="130"/>
      <c r="I17" s="130"/>
      <c r="J17" s="10" t="s">
        <v>12</v>
      </c>
      <c r="K17" s="11" t="s">
        <v>13</v>
      </c>
      <c r="L17" s="12"/>
      <c r="M17" s="13" t="s">
        <v>12</v>
      </c>
      <c r="N17" s="14" t="s">
        <v>12</v>
      </c>
    </row>
    <row r="18" spans="2:14" ht="12.75">
      <c r="B18" s="127"/>
      <c r="C18" s="128"/>
      <c r="D18" s="9" t="s">
        <v>14</v>
      </c>
      <c r="E18" s="9" t="s">
        <v>15</v>
      </c>
      <c r="F18" s="9" t="s">
        <v>16</v>
      </c>
      <c r="G18" s="9"/>
      <c r="H18" s="9"/>
      <c r="I18" s="9"/>
      <c r="J18" s="15"/>
      <c r="K18" s="16" t="s">
        <v>17</v>
      </c>
      <c r="L18" s="11" t="s">
        <v>18</v>
      </c>
      <c r="M18" s="17" t="s">
        <v>19</v>
      </c>
      <c r="N18" s="18" t="s">
        <v>18</v>
      </c>
    </row>
    <row r="19" spans="2:15" ht="12.75">
      <c r="B19" s="42">
        <v>1</v>
      </c>
      <c r="C19" s="44" t="str">
        <f>ORÇ!B7</f>
        <v>SERVIÇOS PRELIMINARES</v>
      </c>
      <c r="D19" s="20">
        <v>0.4</v>
      </c>
      <c r="E19" s="20">
        <v>0.3</v>
      </c>
      <c r="F19" s="20">
        <v>0.3</v>
      </c>
      <c r="G19" s="20"/>
      <c r="H19" s="20"/>
      <c r="I19" s="20"/>
      <c r="J19" s="20">
        <f>IF(SUM(D19:I19)&lt;100%,"Abaixo de 100%",IF(SUM(D19:I19)&gt;100%,"Acima de 100%",SUM(D19:I19)))</f>
        <v>1</v>
      </c>
      <c r="K19" s="20">
        <f>M19/$N$34</f>
        <v>0.06035168532445383</v>
      </c>
      <c r="L19" s="20">
        <f>K19</f>
        <v>0.06035168532445383</v>
      </c>
      <c r="M19" s="44">
        <f>ORÇ!G7</f>
        <v>9867.2308</v>
      </c>
      <c r="N19" s="21">
        <f>M19</f>
        <v>9867.2308</v>
      </c>
      <c r="O19" s="22"/>
    </row>
    <row r="20" spans="2:15" ht="12.75">
      <c r="B20" s="45" t="s">
        <v>26</v>
      </c>
      <c r="C20" s="19" t="str">
        <f>ORÇ!B11</f>
        <v>DEMOLIÇÃO E RETIRADA</v>
      </c>
      <c r="D20" s="20">
        <v>1</v>
      </c>
      <c r="E20" s="20">
        <v>0</v>
      </c>
      <c r="F20" s="20">
        <v>0</v>
      </c>
      <c r="G20" s="20"/>
      <c r="H20" s="20"/>
      <c r="I20" s="20"/>
      <c r="J20" s="20">
        <f>IF(SUM(D20:I20)&lt;100%,"Abaixo de 100%",IF(SUM(D20:I20)&gt;100%,"Acima de 100%",SUM(D20:I20)))</f>
        <v>1</v>
      </c>
      <c r="K20" s="20">
        <f>M20/$N$34</f>
        <v>0.0032562394754203907</v>
      </c>
      <c r="L20" s="23">
        <f>L19+K20</f>
        <v>0.06360792479987422</v>
      </c>
      <c r="M20" s="44">
        <f>ORÇ!G11</f>
        <v>532.3806</v>
      </c>
      <c r="N20" s="24">
        <f>N19+M20</f>
        <v>10399.6114</v>
      </c>
      <c r="O20" s="22"/>
    </row>
    <row r="21" spans="2:15" ht="12.75">
      <c r="B21" s="45" t="s">
        <v>175</v>
      </c>
      <c r="C21" s="19" t="str">
        <f>ORÇ!B14</f>
        <v>MOVIMENTO DE TERRA</v>
      </c>
      <c r="D21" s="20">
        <v>1</v>
      </c>
      <c r="E21" s="20">
        <v>0</v>
      </c>
      <c r="F21" s="20">
        <v>0</v>
      </c>
      <c r="G21" s="20"/>
      <c r="H21" s="20"/>
      <c r="I21" s="20"/>
      <c r="J21" s="20">
        <f aca="true" t="shared" si="0" ref="J21:J33">IF(SUM(D21:I21)&lt;100%,"Abaixo de 100%",IF(SUM(D21:I21)&gt;100%,"Acima de 100%",SUM(D21:I21)))</f>
        <v>1</v>
      </c>
      <c r="K21" s="20">
        <f aca="true" t="shared" si="1" ref="K21:K33">M21/$N$34</f>
        <v>0.001202325125169919</v>
      </c>
      <c r="L21" s="23">
        <f aca="true" t="shared" si="2" ref="L21:L33">L20+K21</f>
        <v>0.06481024992504414</v>
      </c>
      <c r="M21" s="44">
        <f>ORÇ!G14</f>
        <v>196.57478399999997</v>
      </c>
      <c r="N21" s="24">
        <f aca="true" t="shared" si="3" ref="N21:N33">N20+M21</f>
        <v>10596.186184</v>
      </c>
      <c r="O21" s="22"/>
    </row>
    <row r="22" spans="2:15" ht="12.75">
      <c r="B22" s="45" t="s">
        <v>176</v>
      </c>
      <c r="C22" s="19" t="str">
        <f>ORÇ!B17</f>
        <v>FUNDAÇÕES</v>
      </c>
      <c r="D22" s="20">
        <v>1</v>
      </c>
      <c r="E22" s="20">
        <v>0</v>
      </c>
      <c r="F22" s="20">
        <v>0</v>
      </c>
      <c r="G22" s="20"/>
      <c r="H22" s="20"/>
      <c r="I22" s="20"/>
      <c r="J22" s="20">
        <f t="shared" si="0"/>
        <v>1</v>
      </c>
      <c r="K22" s="20">
        <f t="shared" si="1"/>
        <v>0.046176526523759746</v>
      </c>
      <c r="L22" s="23">
        <f t="shared" si="2"/>
        <v>0.11098677644880389</v>
      </c>
      <c r="M22" s="44">
        <f>ORÇ!G17</f>
        <v>7549.655693999999</v>
      </c>
      <c r="N22" s="24">
        <f t="shared" si="3"/>
        <v>18145.841878</v>
      </c>
      <c r="O22" s="22"/>
    </row>
    <row r="23" spans="2:15" ht="12.75">
      <c r="B23" s="45" t="s">
        <v>177</v>
      </c>
      <c r="C23" s="19" t="str">
        <f>ORÇ!B20</f>
        <v>ESTRUTURA</v>
      </c>
      <c r="D23" s="20">
        <v>0.6</v>
      </c>
      <c r="E23" s="20">
        <v>0.4</v>
      </c>
      <c r="F23" s="20">
        <v>0</v>
      </c>
      <c r="G23" s="20"/>
      <c r="H23" s="20"/>
      <c r="I23" s="20"/>
      <c r="J23" s="20">
        <f t="shared" si="0"/>
        <v>1</v>
      </c>
      <c r="K23" s="20">
        <f t="shared" si="1"/>
        <v>0.08530023263408561</v>
      </c>
      <c r="L23" s="23">
        <f t="shared" si="2"/>
        <v>0.19628700908288949</v>
      </c>
      <c r="M23" s="44">
        <f>ORÇ!G20</f>
        <v>13946.206774000002</v>
      </c>
      <c r="N23" s="24">
        <f t="shared" si="3"/>
        <v>32092.048652</v>
      </c>
      <c r="O23" s="22"/>
    </row>
    <row r="24" spans="2:15" ht="12.75">
      <c r="B24" s="45" t="s">
        <v>178</v>
      </c>
      <c r="C24" s="19" t="str">
        <f>ORÇ!B23</f>
        <v>PAREDES E PAINEIS</v>
      </c>
      <c r="D24" s="20">
        <v>0.4</v>
      </c>
      <c r="E24" s="20">
        <v>0.6</v>
      </c>
      <c r="F24" s="20">
        <v>0</v>
      </c>
      <c r="G24" s="20"/>
      <c r="H24" s="20"/>
      <c r="I24" s="20"/>
      <c r="J24" s="20">
        <f t="shared" si="0"/>
        <v>1</v>
      </c>
      <c r="K24" s="20">
        <f t="shared" si="1"/>
        <v>0.0641694353916323</v>
      </c>
      <c r="L24" s="23">
        <f t="shared" si="2"/>
        <v>0.26045644447452176</v>
      </c>
      <c r="M24" s="44">
        <f>ORÇ!G23</f>
        <v>10491.415872</v>
      </c>
      <c r="N24" s="24">
        <f t="shared" si="3"/>
        <v>42583.464524</v>
      </c>
      <c r="O24" s="22"/>
    </row>
    <row r="25" spans="2:15" ht="12.75">
      <c r="B25" s="45" t="s">
        <v>179</v>
      </c>
      <c r="C25" s="19" t="str">
        <f>ORÇ!B25</f>
        <v>COBERTURA</v>
      </c>
      <c r="D25" s="20">
        <v>0.2</v>
      </c>
      <c r="E25" s="20">
        <v>0.8</v>
      </c>
      <c r="F25" s="20">
        <v>0</v>
      </c>
      <c r="G25" s="20"/>
      <c r="H25" s="20"/>
      <c r="I25" s="20"/>
      <c r="J25" s="20">
        <f t="shared" si="0"/>
        <v>1</v>
      </c>
      <c r="K25" s="20">
        <f t="shared" si="1"/>
        <v>0.12200448071312045</v>
      </c>
      <c r="L25" s="23">
        <f t="shared" si="2"/>
        <v>0.3824609251876422</v>
      </c>
      <c r="M25" s="44">
        <f>ORÇ!G25</f>
        <v>19947.18728</v>
      </c>
      <c r="N25" s="24">
        <f t="shared" si="3"/>
        <v>62530.651804</v>
      </c>
      <c r="O25" s="22"/>
    </row>
    <row r="26" spans="2:15" ht="12.75">
      <c r="B26" s="45" t="s">
        <v>180</v>
      </c>
      <c r="C26" s="19" t="str">
        <f>ORÇ!B30</f>
        <v>REVESTIMENTOS </v>
      </c>
      <c r="D26" s="20">
        <v>0</v>
      </c>
      <c r="E26" s="20">
        <v>0.8</v>
      </c>
      <c r="F26" s="20">
        <v>0.2</v>
      </c>
      <c r="G26" s="20"/>
      <c r="H26" s="20"/>
      <c r="I26" s="20"/>
      <c r="J26" s="20">
        <f t="shared" si="0"/>
        <v>1</v>
      </c>
      <c r="K26" s="20">
        <f t="shared" si="1"/>
        <v>0.13582619639598634</v>
      </c>
      <c r="L26" s="23">
        <f t="shared" si="2"/>
        <v>0.5182871215836286</v>
      </c>
      <c r="M26" s="44">
        <f>ORÇ!G30</f>
        <v>22206.976015999997</v>
      </c>
      <c r="N26" s="24">
        <f t="shared" si="3"/>
        <v>84737.62782</v>
      </c>
      <c r="O26" s="22"/>
    </row>
    <row r="27" spans="2:15" ht="12.75">
      <c r="B27" s="45" t="s">
        <v>181</v>
      </c>
      <c r="C27" s="19" t="str">
        <f>ORÇ!B35</f>
        <v>PISO</v>
      </c>
      <c r="D27" s="20">
        <v>0</v>
      </c>
      <c r="E27" s="20">
        <v>0.8</v>
      </c>
      <c r="F27" s="20">
        <v>0.2</v>
      </c>
      <c r="G27" s="20"/>
      <c r="H27" s="20"/>
      <c r="I27" s="20"/>
      <c r="J27" s="20">
        <f t="shared" si="0"/>
        <v>1</v>
      </c>
      <c r="K27" s="20">
        <f t="shared" si="1"/>
        <v>0.08418323141942029</v>
      </c>
      <c r="L27" s="23">
        <f t="shared" si="2"/>
        <v>0.6024703530030489</v>
      </c>
      <c r="M27" s="44">
        <f>ORÇ!G35</f>
        <v>13763.582068</v>
      </c>
      <c r="N27" s="24">
        <f t="shared" si="3"/>
        <v>98501.209888</v>
      </c>
      <c r="O27" s="22"/>
    </row>
    <row r="28" spans="2:15" ht="12.75">
      <c r="B28" s="45" t="s">
        <v>135</v>
      </c>
      <c r="C28" s="19" t="str">
        <f>ORÇ!B41</f>
        <v>ESQUADRIAS</v>
      </c>
      <c r="D28" s="20">
        <v>0</v>
      </c>
      <c r="E28" s="20">
        <v>0</v>
      </c>
      <c r="F28" s="20">
        <v>1</v>
      </c>
      <c r="G28" s="20"/>
      <c r="H28" s="20"/>
      <c r="I28" s="20"/>
      <c r="J28" s="20">
        <f t="shared" si="0"/>
        <v>1</v>
      </c>
      <c r="K28" s="20">
        <f t="shared" si="1"/>
        <v>0.05186623285380108</v>
      </c>
      <c r="L28" s="23">
        <f t="shared" si="2"/>
        <v>0.65433658585685</v>
      </c>
      <c r="M28" s="44">
        <f>ORÇ!G41</f>
        <v>8479.897247999997</v>
      </c>
      <c r="N28" s="24">
        <f t="shared" si="3"/>
        <v>106981.10713599999</v>
      </c>
      <c r="O28" s="22"/>
    </row>
    <row r="29" spans="2:15" ht="12.75">
      <c r="B29" s="45" t="s">
        <v>139</v>
      </c>
      <c r="C29" s="19" t="str">
        <f>ORÇ!B45</f>
        <v>PINTURAS E ACABAMENTOS</v>
      </c>
      <c r="D29" s="20">
        <v>0</v>
      </c>
      <c r="E29" s="20">
        <v>0</v>
      </c>
      <c r="F29" s="20">
        <v>1</v>
      </c>
      <c r="G29" s="20"/>
      <c r="H29" s="20"/>
      <c r="I29" s="20"/>
      <c r="J29" s="20">
        <f t="shared" si="0"/>
        <v>1</v>
      </c>
      <c r="K29" s="20">
        <f t="shared" si="1"/>
        <v>0.19947639594175087</v>
      </c>
      <c r="L29" s="23">
        <f t="shared" si="2"/>
        <v>0.8538129817986009</v>
      </c>
      <c r="M29" s="44">
        <f>ORÇ!G45</f>
        <v>32613.499148</v>
      </c>
      <c r="N29" s="24">
        <f t="shared" si="3"/>
        <v>139594.60628399998</v>
      </c>
      <c r="O29" s="22"/>
    </row>
    <row r="30" spans="2:15" ht="12.75">
      <c r="B30" s="45" t="s">
        <v>144</v>
      </c>
      <c r="C30" s="19" t="str">
        <f>ORÇ!B50</f>
        <v>INSTALAÇÕES ELÉTRICAS</v>
      </c>
      <c r="D30" s="20">
        <v>0</v>
      </c>
      <c r="E30" s="20">
        <v>0.2</v>
      </c>
      <c r="F30" s="20">
        <v>0.8</v>
      </c>
      <c r="G30" s="20"/>
      <c r="H30" s="20"/>
      <c r="I30" s="20"/>
      <c r="J30" s="20">
        <f t="shared" si="0"/>
        <v>1</v>
      </c>
      <c r="K30" s="20">
        <f t="shared" si="1"/>
        <v>0.023729257867492675</v>
      </c>
      <c r="L30" s="23">
        <f t="shared" si="2"/>
        <v>0.8775422396660936</v>
      </c>
      <c r="M30" s="44">
        <f>ORÇ!G50</f>
        <v>3879.6276</v>
      </c>
      <c r="N30" s="24">
        <f t="shared" si="3"/>
        <v>143474.233884</v>
      </c>
      <c r="O30" s="22"/>
    </row>
    <row r="31" spans="2:15" ht="12.75">
      <c r="B31" s="45" t="s">
        <v>149</v>
      </c>
      <c r="C31" s="19" t="str">
        <f>ORÇ!B55</f>
        <v>INSTALAÇÕES HIDROSANITÁRIAS</v>
      </c>
      <c r="D31" s="20">
        <v>0</v>
      </c>
      <c r="E31" s="20">
        <v>0.3</v>
      </c>
      <c r="F31" s="20">
        <v>0.7</v>
      </c>
      <c r="G31" s="20"/>
      <c r="H31" s="20"/>
      <c r="I31" s="20"/>
      <c r="J31" s="20">
        <f t="shared" si="0"/>
        <v>1</v>
      </c>
      <c r="K31" s="20">
        <f t="shared" si="1"/>
        <v>0.07592998764534373</v>
      </c>
      <c r="L31" s="23">
        <f t="shared" si="2"/>
        <v>0.9534722273114373</v>
      </c>
      <c r="M31" s="44">
        <f>ORÇ!G55</f>
        <v>12414.2136</v>
      </c>
      <c r="N31" s="24">
        <f t="shared" si="3"/>
        <v>155888.44748399997</v>
      </c>
      <c r="O31" s="22"/>
    </row>
    <row r="32" spans="2:15" ht="12.75">
      <c r="B32" s="45" t="s">
        <v>166</v>
      </c>
      <c r="C32" s="19" t="str">
        <f>ORÇ!B72</f>
        <v>OUTROS</v>
      </c>
      <c r="D32" s="20">
        <v>0</v>
      </c>
      <c r="E32" s="20">
        <v>0</v>
      </c>
      <c r="F32" s="20">
        <v>1</v>
      </c>
      <c r="G32" s="20"/>
      <c r="H32" s="20"/>
      <c r="I32" s="20"/>
      <c r="J32" s="20">
        <f t="shared" si="0"/>
        <v>1</v>
      </c>
      <c r="K32" s="20">
        <f t="shared" si="1"/>
        <v>0.009315525413347223</v>
      </c>
      <c r="L32" s="23">
        <f t="shared" si="2"/>
        <v>0.9627877527247846</v>
      </c>
      <c r="M32" s="44">
        <f>ORÇ!G72</f>
        <v>1523.046768</v>
      </c>
      <c r="N32" s="24">
        <f t="shared" si="3"/>
        <v>157411.49425199997</v>
      </c>
      <c r="O32" s="22"/>
    </row>
    <row r="33" spans="2:15" ht="13.5" thickBot="1">
      <c r="B33" s="45" t="s">
        <v>168</v>
      </c>
      <c r="C33" s="19" t="str">
        <f>ORÇ!B74</f>
        <v>SERVIÇOS FINAIS</v>
      </c>
      <c r="D33" s="20">
        <v>0</v>
      </c>
      <c r="E33" s="20">
        <v>0</v>
      </c>
      <c r="F33" s="20">
        <v>1</v>
      </c>
      <c r="G33" s="20"/>
      <c r="H33" s="20"/>
      <c r="I33" s="20"/>
      <c r="J33" s="20">
        <f t="shared" si="0"/>
        <v>1</v>
      </c>
      <c r="K33" s="20">
        <f t="shared" si="1"/>
        <v>0.03721224727521566</v>
      </c>
      <c r="L33" s="23">
        <f t="shared" si="2"/>
        <v>1.0000000000000002</v>
      </c>
      <c r="M33" s="44">
        <f>ORÇ!G74</f>
        <v>6084.036103999999</v>
      </c>
      <c r="N33" s="24">
        <f t="shared" si="3"/>
        <v>163495.53035599997</v>
      </c>
      <c r="O33" s="22"/>
    </row>
    <row r="34" spans="2:14" ht="12.75">
      <c r="B34" s="131" t="s">
        <v>20</v>
      </c>
      <c r="C34" s="132"/>
      <c r="D34" s="25">
        <f>D19*$M$19+D20*$M$20+D21*$M$21+D22*$M$22+D23*$M$23+D24*$M$24+D25*$M$25+D26*$M$26+D27*$M$27+D28*$M$28+D29*$M$29+D30*$M$30+D31*$M$31+D32*$M$32+D33*$M$33</f>
        <v>28779.231267199997</v>
      </c>
      <c r="E34" s="25">
        <f>E19*$M$19+E20*$M$20+E21*$M$21+E22*$M$22+E23*$M$23+E24*$M$24+E25*$M$25+E26*$M$26+E27*$M$27+E28*$M$28+E29*$M$29+E30*$M$30+E31*$M$31+E32*$M$32+E33*$M$33</f>
        <v>64067.887363999995</v>
      </c>
      <c r="F34" s="25">
        <f>F19*$M$19+F20*$M$20+F21*$M$21+F22*$M$22+F23*$M$23+F24*$M$24+F25*$M$25+F26*$M$26+F27*$M$27+F28*$M$28+F29*$M$29+F30*$M$30+F31*$M$31+F32*$M$32+F33*$M$33</f>
        <v>70648.4117248</v>
      </c>
      <c r="G34" s="25">
        <f>G19*$M$19+G20*$M$20+G29*$M$29+G30*$M$30+G31*$M$31+G32*$M$32+G33*$M$33</f>
        <v>0</v>
      </c>
      <c r="H34" s="25">
        <f>H19*$M$19+H20*$M$20+H29*$M$29+H30*$M$30+H31*$M$31+H32*$M$32+H33*$M$33</f>
        <v>0</v>
      </c>
      <c r="I34" s="25">
        <f>I19*$M$19+I20*$M$20+I29*$M$29+I30*$M$30+I31*$M$31+I32*$M$32+I33*$M$33</f>
        <v>0</v>
      </c>
      <c r="J34" s="133" t="s">
        <v>21</v>
      </c>
      <c r="K34" s="134"/>
      <c r="L34" s="26"/>
      <c r="M34" s="27"/>
      <c r="N34" s="28">
        <f>N33</f>
        <v>163495.53035599997</v>
      </c>
    </row>
    <row r="35" spans="2:14" ht="12.75">
      <c r="B35" s="119" t="s">
        <v>22</v>
      </c>
      <c r="C35" s="120"/>
      <c r="D35" s="29">
        <f>D34</f>
        <v>28779.231267199997</v>
      </c>
      <c r="E35" s="29">
        <f>SUM(D34+E34)</f>
        <v>92847.11863119999</v>
      </c>
      <c r="F35" s="29">
        <f>SUM(D34+E34+F34)</f>
        <v>163495.530356</v>
      </c>
      <c r="G35" s="29"/>
      <c r="H35" s="29"/>
      <c r="I35" s="29"/>
      <c r="J35" s="30"/>
      <c r="K35" s="31"/>
      <c r="L35" s="31"/>
      <c r="M35" s="32"/>
      <c r="N35" s="33"/>
    </row>
    <row r="36" spans="2:14" ht="12.75">
      <c r="B36" s="119" t="s">
        <v>23</v>
      </c>
      <c r="C36" s="120"/>
      <c r="D36" s="34">
        <f>D34/N34</f>
        <v>0.17602457513385994</v>
      </c>
      <c r="E36" s="34">
        <f>E34/N34</f>
        <v>0.3918632345758731</v>
      </c>
      <c r="F36" s="34">
        <f>F34/N34</f>
        <v>0.4321121902902671</v>
      </c>
      <c r="G36" s="34"/>
      <c r="H36" s="34"/>
      <c r="I36" s="34"/>
      <c r="J36" s="121" t="s">
        <v>24</v>
      </c>
      <c r="K36" s="122"/>
      <c r="L36" s="35"/>
      <c r="M36" s="32"/>
      <c r="N36" s="36" t="s">
        <v>35</v>
      </c>
    </row>
    <row r="37" spans="2:14" ht="13.5" thickBot="1">
      <c r="B37" s="123" t="s">
        <v>25</v>
      </c>
      <c r="C37" s="124"/>
      <c r="D37" s="23">
        <f>D36</f>
        <v>0.17602457513385994</v>
      </c>
      <c r="E37" s="23">
        <f>SUM(D36+E36)</f>
        <v>0.5678878097097331</v>
      </c>
      <c r="F37" s="23">
        <f>SUM(D36+E36+F36)</f>
        <v>1.0000000000000002</v>
      </c>
      <c r="G37" s="23"/>
      <c r="H37" s="23"/>
      <c r="I37" s="23"/>
      <c r="J37" s="37"/>
      <c r="K37" s="38"/>
      <c r="L37" s="39"/>
      <c r="M37" s="40"/>
      <c r="N37" s="41"/>
    </row>
  </sheetData>
  <sheetProtection/>
  <mergeCells count="17">
    <mergeCell ref="B36:C36"/>
    <mergeCell ref="J36:K36"/>
    <mergeCell ref="B37:C37"/>
    <mergeCell ref="B4:N6"/>
    <mergeCell ref="B17:B18"/>
    <mergeCell ref="C17:C18"/>
    <mergeCell ref="D17:I17"/>
    <mergeCell ref="B34:C34"/>
    <mergeCell ref="J34:K34"/>
    <mergeCell ref="B35:C35"/>
    <mergeCell ref="A1:M1"/>
    <mergeCell ref="A2:M2"/>
    <mergeCell ref="A3:M3"/>
    <mergeCell ref="B7:N8"/>
    <mergeCell ref="B9:N11"/>
    <mergeCell ref="A15:L15"/>
    <mergeCell ref="B12:N14"/>
  </mergeCells>
  <printOptions/>
  <pageMargins left="0.5118110236220472" right="0.5118110236220472" top="0.7874015748031497" bottom="0.7874015748031497" header="0" footer="0.31496062992125984"/>
  <pageSetup fitToHeight="0" fitToWidth="1" horizontalDpi="600" verticalDpi="600" orientation="landscape" paperSize="9" scale="75" r:id="rId2"/>
  <headerFooter scaleWithDoc="0"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Carvalho</dc:creator>
  <cp:keywords/>
  <dc:description/>
  <cp:lastModifiedBy>Notebook</cp:lastModifiedBy>
  <cp:lastPrinted>2023-12-04T12:01:42Z</cp:lastPrinted>
  <dcterms:created xsi:type="dcterms:W3CDTF">2009-03-17T18:17:04Z</dcterms:created>
  <dcterms:modified xsi:type="dcterms:W3CDTF">2024-01-30T14:50:55Z</dcterms:modified>
  <cp:category/>
  <cp:version/>
  <cp:contentType/>
  <cp:contentStatus/>
</cp:coreProperties>
</file>