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0490" windowHeight="7350" activeTab="1"/>
  </bookViews>
  <sheets>
    <sheet name="RESUMO" sheetId="5" r:id="rId1"/>
    <sheet name="PLANILHA CONC. REF. CÂMARA " sheetId="1" r:id="rId2"/>
    <sheet name="CFF CONC. REF. CÂMARA " sheetId="2" r:id="rId3"/>
    <sheet name="BDI" sheetId="6" r:id="rId4"/>
  </sheets>
  <definedNames>
    <definedName name="_xlnm.Print_Area" localSheetId="2">'CFF CONC. REF. CÂMARA '!$A$1:$G$18</definedName>
    <definedName name="_xlnm.Print_Area" localSheetId="1">'PLANILHA CONC. REF. CÂMARA '!$A$1:$J$28</definedName>
    <definedName name="_xlnm.Print_Titles" localSheetId="1">'PLANILHA CONC. REF. CÂMARA '!$6:$6</definedName>
  </definedNames>
  <calcPr calcId="162913"/>
  <extLst/>
</workbook>
</file>

<file path=xl/sharedStrings.xml><?xml version="1.0" encoding="utf-8"?>
<sst xmlns="http://schemas.openxmlformats.org/spreadsheetml/2006/main" count="161" uniqueCount="106">
  <si>
    <t>Bancos</t>
  </si>
  <si>
    <t>B.D.I.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</si>
  <si>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</si>
  <si>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</si>
  <si>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</si>
  <si>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</si>
  <si>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</si>
  <si>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</si>
  <si>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</si>
  <si>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</si>
  <si>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</si>
  <si>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</si>
  <si>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</si>
  <si>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SEDOP</t>
  </si>
  <si>
    <t>M</t>
  </si>
  <si>
    <t>Total sem BDI</t>
  </si>
  <si>
    <t>Cronograma Físico e Financeiro</t>
  </si>
  <si>
    <t>Total Por Etapa</t>
  </si>
  <si>
    <t>30 DIAS</t>
  </si>
  <si>
    <t>60 DIAS</t>
  </si>
  <si>
    <t>90 DIAS</t>
  </si>
  <si>
    <t/>
  </si>
  <si>
    <t>Porcentagem</t>
  </si>
  <si>
    <t>Custo</t>
  </si>
  <si>
    <t>Porcentagem Acumulado</t>
  </si>
  <si>
    <t>Custo Acumulado</t>
  </si>
  <si>
    <t>Objeto</t>
  </si>
  <si>
    <t>PLANILHA RESUMO</t>
  </si>
  <si>
    <t>TOTAL</t>
  </si>
  <si>
    <t>TOTAL GERAL DA OBRA</t>
  </si>
  <si>
    <t>Orçamento Sintético</t>
  </si>
  <si>
    <t>CÁLCULO DO BDI</t>
  </si>
  <si>
    <t>Objeto:</t>
  </si>
  <si>
    <t>VALORES ADOTADOS:</t>
  </si>
  <si>
    <t>AC</t>
  </si>
  <si>
    <t>ADMINISTRAÇÃO CENTRAL</t>
  </si>
  <si>
    <t>%</t>
  </si>
  <si>
    <t>S+G</t>
  </si>
  <si>
    <t>SEGURO + GARANTIA</t>
  </si>
  <si>
    <t>R</t>
  </si>
  <si>
    <t>RISCO</t>
  </si>
  <si>
    <t>DF</t>
  </si>
  <si>
    <t>DESPESAS FINANCEIRAS</t>
  </si>
  <si>
    <t xml:space="preserve">ISS </t>
  </si>
  <si>
    <t>I</t>
  </si>
  <si>
    <t>PIS</t>
  </si>
  <si>
    <t>COFINS</t>
  </si>
  <si>
    <t xml:space="preserve">TOTAL "I" = </t>
  </si>
  <si>
    <t>L</t>
  </si>
  <si>
    <t>LUCRO</t>
  </si>
  <si>
    <t>FÓRMULA DE CÁLCULO:</t>
  </si>
  <si>
    <t xml:space="preserve">BDI = </t>
  </si>
  <si>
    <t>(1 + ( AC + S + R + G ))  ( 1 + DF ) ( 1 + L)</t>
  </si>
  <si>
    <t xml:space="preserve"> -</t>
  </si>
  <si>
    <t>x</t>
  </si>
  <si>
    <t>( 1 - I)</t>
  </si>
  <si>
    <t>CÁLCULO:</t>
  </si>
  <si>
    <t>BDI =</t>
  </si>
  <si>
    <t xml:space="preserve"> =</t>
  </si>
  <si>
    <t>O VALOR DO BDI ADOTADO É DE :</t>
  </si>
  <si>
    <r>
      <t xml:space="preserve">Os cálculos estão em conformidade ao </t>
    </r>
    <r>
      <rPr>
        <b/>
        <sz val="9"/>
        <color indexed="8"/>
        <rFont val="Arial Narrow"/>
        <family val="2"/>
      </rPr>
      <t>" ACORDÃO Nº 2622/2013 - TCU - PLENÁRIO "</t>
    </r>
  </si>
  <si>
    <t>TOTAL GERAL</t>
  </si>
  <si>
    <t>Total com BDI</t>
  </si>
  <si>
    <t>Total BDI</t>
  </si>
  <si>
    <t xml:space="preserve">REVESTIMENTOS </t>
  </si>
  <si>
    <t>ENDEREÇO: SEDE DO MUNICÍPIO DE OUREM/PA</t>
  </si>
  <si>
    <t>REFORMA DA CAMARA</t>
  </si>
  <si>
    <t>M2</t>
  </si>
  <si>
    <t>Porcelanato (polido) - Padrão Alto</t>
  </si>
  <si>
    <t>Rodape em Porcelanato</t>
  </si>
  <si>
    <t xml:space="preserve">
SEDOP - 03/2021 - Pará
</t>
  </si>
  <si>
    <t xml:space="preserve">
Engª Civil  Tayrine Kirna Silveira - CREA 151035882-0
</t>
  </si>
  <si>
    <t>4.4</t>
  </si>
  <si>
    <t>Barroteamento em madeira de lei p/ forro PVC</t>
  </si>
  <si>
    <t>Forro em lambri de PVC</t>
  </si>
  <si>
    <t>SISTEMAS DE PISO E FORRO</t>
  </si>
  <si>
    <t>KG</t>
  </si>
  <si>
    <t>PAREDE ESTRUTURADA</t>
  </si>
  <si>
    <t>Concreto armado p/ rufos (incl. lançamento e adensamento)</t>
  </si>
  <si>
    <t>M3</t>
  </si>
  <si>
    <t>Alvenaria estrutural articulada armada</t>
  </si>
  <si>
    <t xml:space="preserve">Chapisco de cimento e areia no traço 1:3 </t>
  </si>
  <si>
    <t>Reboco com argamassa 1:6:Adit. Plast</t>
  </si>
  <si>
    <t>4.1</t>
  </si>
  <si>
    <t>4.3</t>
  </si>
  <si>
    <t>4.2</t>
  </si>
  <si>
    <t>Concreto armado p/ calhas e percintas (incl. lançamento e adensamento)</t>
  </si>
  <si>
    <t>Concreto c/ seixo Fck= 25MPA (incl. lançamento e adensamento)</t>
  </si>
  <si>
    <t>ESQUADRIAS</t>
  </si>
  <si>
    <t xml:space="preserve">Esquadria de correr em vidro temperado de 6mm </t>
  </si>
  <si>
    <t>Esquadria basculante em vidro temperado de 6mm</t>
  </si>
  <si>
    <t>Grade de ferro em metalom (incl. pint.anti-corrosiva)</t>
  </si>
  <si>
    <t>DATA: 17 DE JUNHO DE 2022</t>
  </si>
  <si>
    <t>REFORMA DA CAMARA MUNICIPAL DE OUREM</t>
  </si>
  <si>
    <t xml:space="preserve">Estrutura metálica p/ cobertura 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</si>
  <si>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</si>
  <si>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</si>
  <si>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</si>
  <si>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</si>
  <si>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</si>
  <si>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</si>
  <si>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</si>
  <si>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</si>
  <si>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</si>
  <si>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</si>
  <si>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r>
      <rPr>
        <b/>
        <sz val="14"/>
        <rFont val="Arial"/>
        <family val="2"/>
      </rPr>
      <t>ESTADO DO PARÁ</t>
    </r>
    <r>
      <rPr>
        <sz val="14"/>
        <rFont val="Arial"/>
        <family val="2"/>
      </rPr>
      <t xml:space="preserve">
</t>
    </r>
    <r>
      <rPr>
        <b/>
        <sz val="14"/>
        <rFont val="Arial"/>
        <family val="2"/>
      </rPr>
      <t>CAMARA MUNICIPAL DE OUREM</t>
    </r>
    <r>
      <rPr>
        <sz val="14"/>
        <rFont val="Arial"/>
        <family val="2"/>
      </rPr>
      <t xml:space="preserve">
</t>
    </r>
    <r>
      <rPr>
        <b/>
        <sz val="14"/>
        <rFont val="Arial"/>
        <family val="2"/>
      </rPr>
      <t>CNPJ: 05.361.845/0001-26</t>
    </r>
    <r>
      <rPr>
        <sz val="14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</si>
</sst>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00"/>
    <numFmt numFmtId="165" formatCode="0.00000000"/>
    <numFmt numFmtId="166" formatCode="0.00000"/>
  </numFmts>
  <fonts count="20">
    <font>
      <sz val="11"/>
      <name val="Arial"/>
      <family val="1"/>
    </font>
    <font>
      <sz val="10"/>
      <name val="Arial"/>
      <family val="2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b/>
      <sz val="9"/>
      <name val="Arial"/>
      <family val="1"/>
    </font>
    <font>
      <b/>
      <sz val="12"/>
      <color rgb="FF000000"/>
      <name val="Arial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 val="single"/>
      <sz val="9"/>
      <color theme="1"/>
      <name val="Arial Narrow"/>
      <family val="2"/>
    </font>
    <font>
      <u val="single"/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sz val="16"/>
      <name val="Arial"/>
      <family val="1"/>
    </font>
    <font>
      <sz val="16"/>
      <name val="Arial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DDD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/>
      <bottom style="thick">
        <color rgb="FFFF5500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 style="thin">
        <color rgb="FFCCCCCC"/>
      </top>
      <bottom style="thin">
        <color rgb="FFCCCCCC"/>
      </bottom>
    </border>
    <border>
      <left style="thin"/>
      <right style="thin"/>
      <top style="thin"/>
      <bottom style="thin"/>
    </border>
    <border>
      <left style="thin">
        <color rgb="FFCCCCCC"/>
      </left>
      <right/>
      <top style="thin">
        <color rgb="FFCCCCCC"/>
      </top>
      <bottom style="thin">
        <color rgb="FFCCCCCC"/>
      </bottom>
    </border>
    <border>
      <left style="thin">
        <color rgb="FFCCCCCC"/>
      </left>
      <right/>
      <top style="thin">
        <color rgb="FFCCCCCC"/>
      </top>
      <bottom/>
    </border>
    <border>
      <left/>
      <right/>
      <top style="thin">
        <color rgb="FFCCCCCC"/>
      </top>
      <bottom/>
    </border>
    <border>
      <left/>
      <right style="thin">
        <color rgb="FFCCCCCC"/>
      </right>
      <top style="thin">
        <color rgb="FFCCCCCC"/>
      </top>
      <bottom/>
    </border>
    <border>
      <left/>
      <right/>
      <top/>
      <bottom style="thin">
        <color rgb="FFCCCCCC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24">
    <xf numFmtId="0" fontId="0" fillId="0" borderId="0" xfId="0"/>
    <xf numFmtId="0" fontId="4" fillId="2" borderId="0" xfId="0" applyFont="1" applyFill="1" applyAlignment="1">
      <alignment horizontal="left" vertical="top" wrapText="1"/>
    </xf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4" fontId="3" fillId="4" borderId="0" xfId="2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top" wrapText="1"/>
    </xf>
    <xf numFmtId="4" fontId="9" fillId="0" borderId="0" xfId="0" applyNumberFormat="1" applyFont="1"/>
    <xf numFmtId="165" fontId="9" fillId="0" borderId="0" xfId="0" applyNumberFormat="1" applyFont="1"/>
    <xf numFmtId="4" fontId="10" fillId="0" borderId="0" xfId="0" applyNumberFormat="1" applyFont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2" xfId="0" applyNumberFormat="1" applyFont="1" applyBorder="1"/>
    <xf numFmtId="4" fontId="9" fillId="0" borderId="3" xfId="0" applyNumberFormat="1" applyFont="1" applyBorder="1"/>
    <xf numFmtId="4" fontId="8" fillId="0" borderId="3" xfId="0" applyNumberFormat="1" applyFont="1" applyBorder="1"/>
    <xf numFmtId="4" fontId="9" fillId="0" borderId="4" xfId="0" applyNumberFormat="1" applyFont="1" applyBorder="1"/>
    <xf numFmtId="4" fontId="8" fillId="0" borderId="0" xfId="0" applyNumberFormat="1" applyFont="1"/>
    <xf numFmtId="4" fontId="9" fillId="0" borderId="5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/>
    <xf numFmtId="4" fontId="9" fillId="0" borderId="7" xfId="0" applyNumberFormat="1" applyFont="1" applyBorder="1"/>
    <xf numFmtId="4" fontId="9" fillId="0" borderId="8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9" xfId="0" applyNumberFormat="1" applyFont="1" applyBorder="1"/>
    <xf numFmtId="4" fontId="8" fillId="0" borderId="2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166" fontId="9" fillId="0" borderId="0" xfId="0" applyNumberFormat="1" applyFont="1"/>
    <xf numFmtId="4" fontId="9" fillId="0" borderId="5" xfId="0" applyNumberFormat="1" applyFont="1" applyBorder="1"/>
    <xf numFmtId="4" fontId="9" fillId="0" borderId="8" xfId="0" applyNumberFormat="1" applyFont="1" applyBorder="1"/>
    <xf numFmtId="4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10" xfId="0" applyNumberFormat="1" applyFont="1" applyBorder="1"/>
    <xf numFmtId="4" fontId="9" fillId="0" borderId="11" xfId="0" applyNumberFormat="1" applyFont="1" applyBorder="1"/>
    <xf numFmtId="4" fontId="9" fillId="0" borderId="12" xfId="0" applyNumberFormat="1" applyFont="1" applyBorder="1"/>
    <xf numFmtId="4" fontId="9" fillId="0" borderId="11" xfId="0" applyNumberFormat="1" applyFont="1" applyBorder="1" applyAlignment="1">
      <alignment horizontal="center"/>
    </xf>
    <xf numFmtId="164" fontId="9" fillId="0" borderId="0" xfId="0" applyNumberFormat="1" applyFont="1"/>
    <xf numFmtId="4" fontId="8" fillId="0" borderId="0" xfId="0" applyNumberFormat="1" applyFont="1" applyAlignment="1">
      <alignment horizontal="right"/>
    </xf>
    <xf numFmtId="165" fontId="8" fillId="0" borderId="0" xfId="0" applyNumberFormat="1" applyFont="1"/>
    <xf numFmtId="0" fontId="3" fillId="3" borderId="1" xfId="0" applyFont="1" applyFill="1" applyBorder="1" applyAlignment="1">
      <alignment horizontal="center" vertical="top" wrapText="1"/>
    </xf>
    <xf numFmtId="0" fontId="0" fillId="0" borderId="0" xfId="0"/>
    <xf numFmtId="4" fontId="4" fillId="2" borderId="0" xfId="0" applyNumberFormat="1" applyFont="1" applyFill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center"/>
    </xf>
    <xf numFmtId="4" fontId="9" fillId="0" borderId="0" xfId="0" applyNumberFormat="1" applyFont="1" applyBorder="1"/>
    <xf numFmtId="4" fontId="8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top"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left" wrapText="1"/>
    </xf>
    <xf numFmtId="4" fontId="3" fillId="3" borderId="1" xfId="0" applyNumberFormat="1" applyFont="1" applyFill="1" applyBorder="1" applyAlignment="1">
      <alignment horizontal="left" vertical="top" wrapText="1"/>
    </xf>
    <xf numFmtId="10" fontId="4" fillId="2" borderId="0" xfId="0" applyNumberFormat="1" applyFont="1" applyFill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center" vertical="top" wrapText="1"/>
    </xf>
    <xf numFmtId="4" fontId="5" fillId="4" borderId="14" xfId="0" applyNumberFormat="1" applyFont="1" applyFill="1" applyBorder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right" vertical="top" wrapText="1"/>
    </xf>
    <xf numFmtId="4" fontId="3" fillId="5" borderId="0" xfId="0" applyNumberFormat="1" applyFont="1" applyFill="1" applyBorder="1" applyAlignment="1">
      <alignment horizontal="center" vertical="top" wrapText="1"/>
    </xf>
    <xf numFmtId="4" fontId="3" fillId="5" borderId="0" xfId="0" applyNumberFormat="1" applyFont="1" applyFill="1" applyBorder="1" applyAlignment="1">
      <alignment horizontal="right" vertical="top" wrapText="1"/>
    </xf>
    <xf numFmtId="10" fontId="0" fillId="0" borderId="0" xfId="0" applyNumberFormat="1"/>
    <xf numFmtId="0" fontId="4" fillId="2" borderId="0" xfId="0" applyFont="1" applyFill="1" applyAlignment="1">
      <alignment horizontal="left" vertical="top" wrapText="1"/>
    </xf>
    <xf numFmtId="4" fontId="0" fillId="0" borderId="0" xfId="0" applyNumberFormat="1"/>
    <xf numFmtId="4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horizontal="left" vertical="top" wrapText="1"/>
    </xf>
    <xf numFmtId="4" fontId="4" fillId="2" borderId="0" xfId="0" applyNumberFormat="1" applyFont="1" applyFill="1" applyAlignment="1">
      <alignment horizontal="left" vertical="top" wrapText="1"/>
    </xf>
    <xf numFmtId="4" fontId="1" fillId="2" borderId="0" xfId="0" applyNumberFormat="1" applyFont="1" applyFill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4" borderId="15" xfId="0" applyNumberFormat="1" applyFont="1" applyFill="1" applyBorder="1" applyAlignment="1">
      <alignment horizontal="right" vertical="top" wrapText="1"/>
    </xf>
    <xf numFmtId="4" fontId="5" fillId="4" borderId="16" xfId="0" applyNumberFormat="1" applyFont="1" applyFill="1" applyBorder="1" applyAlignment="1">
      <alignment horizontal="right" vertical="top" wrapText="1"/>
    </xf>
    <xf numFmtId="0" fontId="0" fillId="0" borderId="1" xfId="0" applyBorder="1"/>
    <xf numFmtId="10" fontId="1" fillId="2" borderId="0" xfId="0" applyNumberFormat="1" applyFont="1" applyFill="1" applyAlignment="1">
      <alignment horizontal="left" vertical="top" wrapText="1"/>
    </xf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5" fillId="4" borderId="0" xfId="0" applyNumberFormat="1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left" vertical="top" wrapText="1"/>
    </xf>
    <xf numFmtId="4" fontId="3" fillId="4" borderId="0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10" fontId="4" fillId="2" borderId="0" xfId="0" applyNumberFormat="1" applyFont="1" applyFill="1" applyAlignment="1">
      <alignment horizontal="left" vertical="top" wrapText="1"/>
    </xf>
    <xf numFmtId="0" fontId="15" fillId="2" borderId="0" xfId="0" applyFont="1" applyFill="1" applyAlignment="1">
      <alignment vertical="top" wrapText="1"/>
    </xf>
    <xf numFmtId="4" fontId="15" fillId="2" borderId="0" xfId="0" applyNumberFormat="1" applyFont="1" applyFill="1" applyAlignment="1">
      <alignment vertical="top" wrapText="1"/>
    </xf>
    <xf numFmtId="10" fontId="15" fillId="2" borderId="0" xfId="0" applyNumberFormat="1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vertical="top" wrapText="1"/>
    </xf>
    <xf numFmtId="4" fontId="2" fillId="2" borderId="17" xfId="0" applyNumberFormat="1" applyFont="1" applyFill="1" applyBorder="1" applyAlignment="1">
      <alignment vertical="top" wrapText="1"/>
    </xf>
    <xf numFmtId="4" fontId="2" fillId="2" borderId="17" xfId="0" applyNumberFormat="1" applyFont="1" applyFill="1" applyBorder="1" applyAlignment="1">
      <alignment horizontal="left" vertical="top" wrapText="1"/>
    </xf>
    <xf numFmtId="4" fontId="2" fillId="2" borderId="17" xfId="0" applyNumberFormat="1" applyFont="1" applyFill="1" applyBorder="1" applyAlignment="1">
      <alignment horizontal="left" vertical="top" wrapText="1"/>
    </xf>
    <xf numFmtId="10" fontId="2" fillId="2" borderId="17" xfId="0" applyNumberFormat="1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center" vertical="top" wrapText="1"/>
    </xf>
    <xf numFmtId="4" fontId="2" fillId="2" borderId="17" xfId="0" applyNumberFormat="1" applyFont="1" applyFill="1" applyBorder="1" applyAlignment="1">
      <alignment horizontal="right" vertical="top" wrapText="1"/>
    </xf>
    <xf numFmtId="10" fontId="2" fillId="2" borderId="17" xfId="0" applyNumberFormat="1" applyFont="1" applyFill="1" applyBorder="1" applyAlignment="1">
      <alignment horizontal="right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left" vertical="top" wrapText="1"/>
    </xf>
    <xf numFmtId="4" fontId="3" fillId="3" borderId="17" xfId="0" applyNumberFormat="1" applyFont="1" applyFill="1" applyBorder="1" applyAlignment="1">
      <alignment horizontal="right" vertical="top" wrapText="1"/>
    </xf>
    <xf numFmtId="4" fontId="3" fillId="3" borderId="17" xfId="0" applyNumberFormat="1" applyFont="1" applyFill="1" applyBorder="1" applyAlignment="1">
      <alignment horizontal="left" vertical="top" wrapText="1"/>
    </xf>
    <xf numFmtId="4" fontId="3" fillId="3" borderId="17" xfId="0" applyNumberFormat="1" applyFont="1" applyFill="1" applyBorder="1" applyAlignment="1">
      <alignment horizontal="right" vertical="top" wrapText="1"/>
    </xf>
    <xf numFmtId="10" fontId="3" fillId="3" borderId="17" xfId="0" applyNumberFormat="1" applyFont="1" applyFill="1" applyBorder="1" applyAlignment="1">
      <alignment horizontal="right" vertical="top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Border="1"/>
    <xf numFmtId="4" fontId="5" fillId="2" borderId="17" xfId="0" applyNumberFormat="1" applyFont="1" applyFill="1" applyBorder="1" applyAlignment="1">
      <alignment horizontal="right" vertical="center" wrapText="1"/>
    </xf>
    <xf numFmtId="10" fontId="3" fillId="3" borderId="17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Border="1"/>
    <xf numFmtId="0" fontId="1" fillId="0" borderId="17" xfId="0" applyFont="1" applyBorder="1"/>
    <xf numFmtId="0" fontId="1" fillId="2" borderId="17" xfId="0" applyFont="1" applyFill="1" applyBorder="1" applyAlignment="1">
      <alignment horizontal="center" vertical="top" wrapText="1"/>
    </xf>
    <xf numFmtId="4" fontId="1" fillId="2" borderId="17" xfId="0" applyNumberFormat="1" applyFont="1" applyFill="1" applyBorder="1" applyAlignment="1">
      <alignment horizontal="center" vertical="top" wrapText="1"/>
    </xf>
    <xf numFmtId="10" fontId="1" fillId="2" borderId="17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5" fillId="0" borderId="0" xfId="0" applyFont="1"/>
    <xf numFmtId="4" fontId="8" fillId="0" borderId="0" xfId="0" applyNumberFormat="1" applyFont="1" applyAlignment="1">
      <alignment vertical="top"/>
    </xf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4" fontId="3" fillId="3" borderId="18" xfId="20" applyFont="1" applyFill="1" applyBorder="1" applyAlignment="1">
      <alignment horizontal="center" vertical="center" wrapText="1"/>
    </xf>
    <xf numFmtId="44" fontId="3" fillId="3" borderId="16" xfId="20" applyFont="1" applyFill="1" applyBorder="1" applyAlignment="1">
      <alignment horizontal="center" vertical="center" wrapText="1"/>
    </xf>
    <xf numFmtId="44" fontId="3" fillId="3" borderId="15" xfId="2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4" fontId="3" fillId="3" borderId="18" xfId="20" applyFont="1" applyFill="1" applyBorder="1" applyAlignment="1">
      <alignment horizontal="center" vertical="top" wrapText="1"/>
    </xf>
    <xf numFmtId="44" fontId="3" fillId="3" borderId="16" xfId="20" applyFont="1" applyFill="1" applyBorder="1" applyAlignment="1">
      <alignment horizontal="center" vertical="top" wrapText="1"/>
    </xf>
    <xf numFmtId="44" fontId="3" fillId="3" borderId="15" xfId="2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2" fillId="2" borderId="17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center" wrapText="1"/>
    </xf>
    <xf numFmtId="0" fontId="14" fillId="0" borderId="17" xfId="0" applyFont="1" applyBorder="1"/>
    <xf numFmtId="0" fontId="4" fillId="2" borderId="1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right" vertical="top" wrapText="1"/>
    </xf>
    <xf numFmtId="4" fontId="4" fillId="2" borderId="17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/>
    </xf>
    <xf numFmtId="0" fontId="2" fillId="2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15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2" fillId="2" borderId="2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/>
    </xf>
    <xf numFmtId="4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0" fontId="8" fillId="0" borderId="9" xfId="0" applyNumberFormat="1" applyFont="1" applyBorder="1" applyAlignment="1">
      <alignment horizontal="center"/>
    </xf>
    <xf numFmtId="4" fontId="8" fillId="6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8" fillId="0" borderId="0" xfId="0" applyNumberFormat="1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17</xdr:row>
      <xdr:rowOff>47625</xdr:rowOff>
    </xdr:from>
    <xdr:to>
      <xdr:col>3</xdr:col>
      <xdr:colOff>200025</xdr:colOff>
      <xdr:row>19</xdr:row>
      <xdr:rowOff>123825</xdr:rowOff>
    </xdr:to>
    <xdr:sp macro="" textlink="">
      <xdr:nvSpPr>
        <xdr:cNvPr id="2" name="Chave esquerda 1"/>
        <xdr:cNvSpPr/>
      </xdr:nvSpPr>
      <xdr:spPr>
        <a:xfrm>
          <a:off x="1276350" y="3352800"/>
          <a:ext cx="104775" cy="438150"/>
        </a:xfrm>
        <a:prstGeom prst="leftBrace">
          <a:avLst>
            <a:gd name="adj1" fmla="val 8333"/>
            <a:gd name="adj2" fmla="val 50852"/>
          </a:avLst>
        </a:prstGeom>
        <a:noFill/>
        <a:ln w="6350" cap="rnd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390525</xdr:colOff>
      <xdr:row>26</xdr:row>
      <xdr:rowOff>142875</xdr:rowOff>
    </xdr:from>
    <xdr:to>
      <xdr:col>2</xdr:col>
      <xdr:colOff>438150</xdr:colOff>
      <xdr:row>29</xdr:row>
      <xdr:rowOff>28575</xdr:rowOff>
    </xdr:to>
    <xdr:sp macro="" textlink="">
      <xdr:nvSpPr>
        <xdr:cNvPr id="3" name="Colchete esquerdo 2"/>
        <xdr:cNvSpPr/>
      </xdr:nvSpPr>
      <xdr:spPr>
        <a:xfrm>
          <a:off x="990600" y="4972050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38100</xdr:colOff>
      <xdr:row>26</xdr:row>
      <xdr:rowOff>104775</xdr:rowOff>
    </xdr:from>
    <xdr:to>
      <xdr:col>6</xdr:col>
      <xdr:colOff>95250</xdr:colOff>
      <xdr:row>29</xdr:row>
      <xdr:rowOff>0</xdr:rowOff>
    </xdr:to>
    <xdr:sp macro="" textlink="">
      <xdr:nvSpPr>
        <xdr:cNvPr id="4" name="Colchete direito 4"/>
        <xdr:cNvSpPr/>
      </xdr:nvSpPr>
      <xdr:spPr>
        <a:xfrm>
          <a:off x="3990975" y="4933950"/>
          <a:ext cx="57150" cy="438150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38100</xdr:colOff>
      <xdr:row>32</xdr:row>
      <xdr:rowOff>104775</xdr:rowOff>
    </xdr:from>
    <xdr:to>
      <xdr:col>6</xdr:col>
      <xdr:colOff>95250</xdr:colOff>
      <xdr:row>35</xdr:row>
      <xdr:rowOff>0</xdr:rowOff>
    </xdr:to>
    <xdr:sp macro="" textlink="">
      <xdr:nvSpPr>
        <xdr:cNvPr id="5" name="Colchete direito 5"/>
        <xdr:cNvSpPr/>
      </xdr:nvSpPr>
      <xdr:spPr>
        <a:xfrm>
          <a:off x="3990975" y="6019800"/>
          <a:ext cx="57150" cy="438150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371475</xdr:colOff>
      <xdr:row>32</xdr:row>
      <xdr:rowOff>133350</xdr:rowOff>
    </xdr:from>
    <xdr:to>
      <xdr:col>2</xdr:col>
      <xdr:colOff>419100</xdr:colOff>
      <xdr:row>35</xdr:row>
      <xdr:rowOff>19050</xdr:rowOff>
    </xdr:to>
    <xdr:sp macro="" textlink="">
      <xdr:nvSpPr>
        <xdr:cNvPr id="6" name="Colchete esquerdo 6"/>
        <xdr:cNvSpPr/>
      </xdr:nvSpPr>
      <xdr:spPr>
        <a:xfrm>
          <a:off x="971550" y="6048375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9525</xdr:colOff>
      <xdr:row>32</xdr:row>
      <xdr:rowOff>142875</xdr:rowOff>
    </xdr:from>
    <xdr:to>
      <xdr:col>3</xdr:col>
      <xdr:colOff>57150</xdr:colOff>
      <xdr:row>35</xdr:row>
      <xdr:rowOff>28575</xdr:rowOff>
    </xdr:to>
    <xdr:sp macro="" textlink="">
      <xdr:nvSpPr>
        <xdr:cNvPr id="7" name="Colchete esquerdo 6"/>
        <xdr:cNvSpPr/>
      </xdr:nvSpPr>
      <xdr:spPr>
        <a:xfrm>
          <a:off x="1190625" y="6057900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314325</xdr:colOff>
      <xdr:row>26</xdr:row>
      <xdr:rowOff>142875</xdr:rowOff>
    </xdr:from>
    <xdr:to>
      <xdr:col>2</xdr:col>
      <xdr:colOff>361950</xdr:colOff>
      <xdr:row>29</xdr:row>
      <xdr:rowOff>28575</xdr:rowOff>
    </xdr:to>
    <xdr:sp macro="" textlink="">
      <xdr:nvSpPr>
        <xdr:cNvPr id="8" name="Colchete esquerdo 6"/>
        <xdr:cNvSpPr/>
      </xdr:nvSpPr>
      <xdr:spPr>
        <a:xfrm>
          <a:off x="914400" y="4972050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2114550</xdr:colOff>
      <xdr:row>26</xdr:row>
      <xdr:rowOff>133350</xdr:rowOff>
    </xdr:from>
    <xdr:to>
      <xdr:col>4</xdr:col>
      <xdr:colOff>38100</xdr:colOff>
      <xdr:row>29</xdr:row>
      <xdr:rowOff>38100</xdr:rowOff>
    </xdr:to>
    <xdr:sp macro="" textlink="">
      <xdr:nvSpPr>
        <xdr:cNvPr id="9" name="Colchete direito 5"/>
        <xdr:cNvSpPr/>
      </xdr:nvSpPr>
      <xdr:spPr>
        <a:xfrm>
          <a:off x="3295650" y="4962525"/>
          <a:ext cx="57150" cy="447675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2114550</xdr:colOff>
      <xdr:row>32</xdr:row>
      <xdr:rowOff>95250</xdr:rowOff>
    </xdr:from>
    <xdr:to>
      <xdr:col>4</xdr:col>
      <xdr:colOff>38100</xdr:colOff>
      <xdr:row>34</xdr:row>
      <xdr:rowOff>161925</xdr:rowOff>
    </xdr:to>
    <xdr:sp macro="" textlink="">
      <xdr:nvSpPr>
        <xdr:cNvPr id="10" name="Colchete direito 5"/>
        <xdr:cNvSpPr/>
      </xdr:nvSpPr>
      <xdr:spPr>
        <a:xfrm>
          <a:off x="3295650" y="6010275"/>
          <a:ext cx="57150" cy="428625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SheetLayoutView="100" workbookViewId="0" topLeftCell="A1">
      <selection activeCell="A1" sqref="A1:K1"/>
    </sheetView>
  </sheetViews>
  <sheetFormatPr defaultColWidth="9.00390625" defaultRowHeight="14.25"/>
  <cols>
    <col min="4" max="4" width="55.375" style="0" customWidth="1"/>
  </cols>
  <sheetData>
    <row r="1" spans="1:11" ht="80.45" customHeight="1">
      <c r="A1" s="173" t="s">
        <v>105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0.15" customHeight="1">
      <c r="A2" s="9"/>
      <c r="B2" s="10"/>
      <c r="C2" s="10"/>
      <c r="D2" s="112"/>
      <c r="E2" s="112"/>
      <c r="F2" s="112"/>
      <c r="G2" s="112"/>
      <c r="H2" s="112"/>
      <c r="I2" s="178"/>
      <c r="J2" s="178"/>
      <c r="K2" s="178"/>
    </row>
    <row r="3" spans="1:11" ht="13.9" customHeight="1">
      <c r="A3" s="11"/>
      <c r="B3" s="3"/>
      <c r="C3" s="3"/>
      <c r="D3" s="113" t="s">
        <v>26</v>
      </c>
      <c r="E3" s="178"/>
      <c r="F3" s="178"/>
      <c r="G3" s="178"/>
      <c r="H3" s="113" t="s">
        <v>1</v>
      </c>
      <c r="I3" s="178"/>
      <c r="J3" s="178"/>
      <c r="K3" s="178"/>
    </row>
    <row r="4" spans="1:11" ht="9" customHeight="1">
      <c r="A4" s="11"/>
      <c r="B4" s="3"/>
      <c r="C4" s="3"/>
      <c r="D4" s="113"/>
      <c r="E4" s="113"/>
      <c r="F4" s="113"/>
      <c r="G4" s="113"/>
      <c r="H4" s="113"/>
      <c r="I4" s="113"/>
      <c r="J4" s="113"/>
      <c r="K4" s="113"/>
    </row>
    <row r="5" spans="1:11" ht="14.25">
      <c r="A5" s="6"/>
      <c r="B5" s="4"/>
      <c r="C5" s="4"/>
      <c r="D5" s="179" t="s">
        <v>93</v>
      </c>
      <c r="E5" s="179"/>
      <c r="F5" s="179"/>
      <c r="G5" s="179"/>
      <c r="H5" s="115">
        <v>0.2</v>
      </c>
      <c r="I5" s="179"/>
      <c r="J5" s="179"/>
      <c r="K5" s="179"/>
    </row>
    <row r="6" spans="1:11" ht="14.25">
      <c r="A6" s="6"/>
      <c r="B6" s="4"/>
      <c r="C6" s="4"/>
      <c r="D6" s="179" t="s">
        <v>65</v>
      </c>
      <c r="E6" s="179"/>
      <c r="F6" s="179"/>
      <c r="G6" s="114"/>
      <c r="H6" s="114"/>
      <c r="I6" s="114"/>
      <c r="J6" s="114"/>
      <c r="K6" s="114"/>
    </row>
    <row r="7" spans="1:11" ht="10.9" customHeight="1">
      <c r="A7" s="6"/>
      <c r="B7" s="4"/>
      <c r="C7" s="4"/>
      <c r="D7" s="114"/>
      <c r="E7" s="114"/>
      <c r="F7" s="114"/>
      <c r="G7" s="114"/>
      <c r="H7" s="4"/>
      <c r="I7" s="4"/>
      <c r="J7" s="4"/>
      <c r="K7" s="4"/>
    </row>
    <row r="8" spans="1:11" ht="14.25">
      <c r="A8" s="6"/>
      <c r="B8" s="4"/>
      <c r="C8" s="4"/>
      <c r="D8" s="114" t="s">
        <v>92</v>
      </c>
      <c r="E8" s="114"/>
      <c r="F8" s="114"/>
      <c r="G8" s="114"/>
      <c r="H8" s="4"/>
      <c r="I8" s="4"/>
      <c r="J8" s="4"/>
      <c r="K8" s="4"/>
    </row>
    <row r="9" spans="1:11" ht="14.25">
      <c r="A9" s="6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1.75" customHeight="1">
      <c r="A10" s="180" t="s">
        <v>27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 ht="15">
      <c r="A11" s="182" t="s">
        <v>2</v>
      </c>
      <c r="B11" s="183"/>
      <c r="C11" s="184"/>
      <c r="D11" s="12" t="s">
        <v>5</v>
      </c>
      <c r="E11" s="185" t="s">
        <v>28</v>
      </c>
      <c r="F11" s="186"/>
      <c r="G11" s="186"/>
      <c r="H11" s="186"/>
      <c r="I11" s="186"/>
      <c r="J11" s="186"/>
      <c r="K11" s="187"/>
    </row>
    <row r="12" spans="1:11" ht="23.25" customHeight="1">
      <c r="A12" s="165" t="s">
        <v>12</v>
      </c>
      <c r="B12" s="166"/>
      <c r="C12" s="167"/>
      <c r="D12" s="13" t="s">
        <v>66</v>
      </c>
      <c r="E12" s="175">
        <f>'PLANILHA CONC. REF. CÂMARA '!$H$28</f>
        <v>185122.74</v>
      </c>
      <c r="F12" s="176"/>
      <c r="G12" s="176"/>
      <c r="H12" s="176"/>
      <c r="I12" s="176"/>
      <c r="J12" s="176"/>
      <c r="K12" s="177"/>
    </row>
    <row r="13" spans="1:11" ht="14.25">
      <c r="A13" s="14"/>
      <c r="B13" s="14"/>
      <c r="C13" s="14"/>
      <c r="D13" s="15"/>
      <c r="E13" s="8"/>
      <c r="F13" s="14"/>
      <c r="G13" s="16"/>
      <c r="H13" s="16"/>
      <c r="I13" s="16"/>
      <c r="J13" s="16"/>
      <c r="K13" s="16"/>
    </row>
    <row r="14" spans="1:11" ht="27.75" customHeight="1">
      <c r="A14" s="165" t="s">
        <v>29</v>
      </c>
      <c r="B14" s="166"/>
      <c r="C14" s="166"/>
      <c r="D14" s="167"/>
      <c r="E14" s="168">
        <f>E12</f>
        <v>185122.74</v>
      </c>
      <c r="F14" s="169"/>
      <c r="G14" s="169"/>
      <c r="H14" s="169"/>
      <c r="I14" s="169"/>
      <c r="J14" s="169"/>
      <c r="K14" s="170"/>
    </row>
    <row r="15" spans="1:11" ht="121.15" customHeight="1">
      <c r="A15" s="17"/>
      <c r="B15" s="17"/>
      <c r="C15" s="17"/>
      <c r="D15" s="17"/>
      <c r="E15" s="18"/>
      <c r="F15" s="18"/>
      <c r="G15" s="18"/>
      <c r="H15" s="18"/>
      <c r="I15" s="18"/>
      <c r="J15" s="18"/>
      <c r="K15" s="18"/>
    </row>
    <row r="16" spans="1:10" ht="41.45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2"/>
    </row>
  </sheetData>
  <mergeCells count="15">
    <mergeCell ref="A14:D14"/>
    <mergeCell ref="E14:K14"/>
    <mergeCell ref="A16:J16"/>
    <mergeCell ref="A1:K1"/>
    <mergeCell ref="A12:C12"/>
    <mergeCell ref="E12:K12"/>
    <mergeCell ref="I2:K2"/>
    <mergeCell ref="E3:G3"/>
    <mergeCell ref="I3:K3"/>
    <mergeCell ref="I5:K5"/>
    <mergeCell ref="D5:G5"/>
    <mergeCell ref="D6:F6"/>
    <mergeCell ref="A10:K10"/>
    <mergeCell ref="A11:C11"/>
    <mergeCell ref="E11:K11"/>
  </mergeCells>
  <printOptions horizontalCentered="1"/>
  <pageMargins left="0.5118110236220472" right="0.5118110236220472" top="1.1811023622047245" bottom="0.7874015748031497" header="0.31496062992125984" footer="0.31496062992125984"/>
  <pageSetup horizontalDpi="600" verticalDpi="600" orientation="landscape" paperSize="9" scale="59" r:id="rId2"/>
  <headerFooter>
    <oddHeader>&amp;C&amp;G</oddHeader>
    <oddFooter>&amp;CPágina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showOutlineSymbols="0" view="pageBreakPreview" zoomScaleSheetLayoutView="100" workbookViewId="0" topLeftCell="A18">
      <selection activeCell="D45" sqref="D45"/>
    </sheetView>
  </sheetViews>
  <sheetFormatPr defaultColWidth="9.00390625" defaultRowHeight="14.25"/>
  <cols>
    <col min="1" max="2" width="10.00390625" style="20" bestFit="1" customWidth="1"/>
    <col min="3" max="3" width="13.25390625" style="20" bestFit="1" customWidth="1"/>
    <col min="4" max="4" width="60.00390625" style="0" bestFit="1" customWidth="1"/>
    <col min="5" max="5" width="8.00390625" style="0" bestFit="1" customWidth="1"/>
    <col min="6" max="6" width="13.00390625" style="79" bestFit="1" customWidth="1"/>
    <col min="7" max="7" width="13.00390625" style="95" bestFit="1" customWidth="1"/>
    <col min="8" max="9" width="13.00390625" style="79" bestFit="1" customWidth="1"/>
    <col min="10" max="10" width="10.25390625" style="77" customWidth="1"/>
    <col min="11" max="11" width="9.875" style="77" bestFit="1" customWidth="1"/>
    <col min="12" max="12" width="9.00390625" style="0" hidden="1" customWidth="1"/>
    <col min="13" max="13" width="9.00390625" style="95" hidden="1" customWidth="1"/>
    <col min="14" max="15" width="13.00390625" style="79" hidden="1" customWidth="1"/>
    <col min="16" max="16" width="9.875" style="0" hidden="1" customWidth="1"/>
    <col min="17" max="17" width="9.00390625" style="95" hidden="1" customWidth="1"/>
    <col min="18" max="20" width="9.875" style="95" hidden="1" customWidth="1"/>
    <col min="21" max="21" width="9.00390625" style="0" hidden="1" customWidth="1"/>
    <col min="22" max="23" width="13.00390625" style="95" hidden="1" customWidth="1"/>
    <col min="24" max="24" width="9.875" style="0" hidden="1" customWidth="1"/>
    <col min="25" max="25" width="9.00390625" style="0" hidden="1" customWidth="1"/>
    <col min="26" max="26" width="13.00390625" style="95" hidden="1" customWidth="1"/>
  </cols>
  <sheetData>
    <row r="1" spans="1:26" ht="65.25" customHeight="1">
      <c r="A1" s="120"/>
      <c r="B1" s="121"/>
      <c r="C1" s="122"/>
      <c r="D1" s="201" t="str">
        <f>RESUMO!$A$1</f>
        <v xml:space="preserve">ESTADO DO PARÁ
CAMARA MUNICIPAL DE OUREM
CNPJ: 05.361.845/0001-26
</v>
      </c>
      <c r="E1" s="202"/>
      <c r="F1" s="202"/>
      <c r="G1" s="123"/>
      <c r="H1" s="122"/>
      <c r="I1" s="122"/>
      <c r="J1" s="122"/>
      <c r="N1" s="94"/>
      <c r="O1" s="94"/>
      <c r="V1"/>
      <c r="W1"/>
      <c r="Z1" s="104"/>
    </row>
    <row r="2" spans="1:26" ht="13.9" customHeight="1">
      <c r="A2" s="124"/>
      <c r="B2" s="124"/>
      <c r="C2" s="189" t="s">
        <v>26</v>
      </c>
      <c r="D2" s="189"/>
      <c r="E2" s="125"/>
      <c r="F2" s="126"/>
      <c r="G2" s="127" t="s">
        <v>1</v>
      </c>
      <c r="H2" s="128" t="s">
        <v>0</v>
      </c>
      <c r="I2" s="128"/>
      <c r="J2" s="129"/>
      <c r="N2" s="80"/>
      <c r="O2" s="81" t="s">
        <v>1</v>
      </c>
      <c r="Q2" s="95" t="s">
        <v>1</v>
      </c>
      <c r="V2" s="80"/>
      <c r="W2" s="81" t="s">
        <v>1</v>
      </c>
      <c r="Z2" s="81" t="s">
        <v>1</v>
      </c>
    </row>
    <row r="3" spans="1:26" ht="32.25" customHeight="1">
      <c r="A3" s="130"/>
      <c r="B3" s="130"/>
      <c r="C3" s="189" t="str">
        <f>RESUMO!$D$5</f>
        <v>REFORMA DA CAMARA MUNICIPAL DE OUREM</v>
      </c>
      <c r="D3" s="189"/>
      <c r="E3" s="131"/>
      <c r="F3" s="127"/>
      <c r="G3" s="127">
        <f>RESUMO!$H$5</f>
        <v>0.2</v>
      </c>
      <c r="H3" s="199" t="s">
        <v>70</v>
      </c>
      <c r="I3" s="200"/>
      <c r="J3" s="132"/>
      <c r="N3" s="82"/>
      <c r="O3" s="93">
        <f>RESUMO!$H$5</f>
        <v>0.2</v>
      </c>
      <c r="Q3" s="95">
        <v>0.3</v>
      </c>
      <c r="V3" s="82"/>
      <c r="W3" s="93">
        <f>RESUMO!$H$5</f>
        <v>0.2</v>
      </c>
      <c r="Z3" s="93">
        <f>RESUMO!$H$5</f>
        <v>0.2</v>
      </c>
    </row>
    <row r="4" spans="1:26" ht="24.75" customHeight="1">
      <c r="A4" s="130"/>
      <c r="B4" s="130"/>
      <c r="C4" s="189" t="str">
        <f>RESUMO!$D$6</f>
        <v>ENDEREÇO: SEDE DO MUNICÍPIO DE OUREM/PA</v>
      </c>
      <c r="D4" s="189"/>
      <c r="E4" s="125"/>
      <c r="F4" s="126"/>
      <c r="G4" s="127"/>
      <c r="H4" s="127"/>
      <c r="I4" s="197" t="str">
        <f>RESUMO!$D$8</f>
        <v>DATA: 17 DE JUNHO DE 2022</v>
      </c>
      <c r="J4" s="198"/>
      <c r="K4" s="77">
        <v>1.2</v>
      </c>
      <c r="N4" s="83"/>
      <c r="O4" s="82"/>
      <c r="V4" s="83"/>
      <c r="W4" s="82"/>
      <c r="Y4" s="77">
        <v>1.25</v>
      </c>
      <c r="Z4" s="82"/>
    </row>
    <row r="5" spans="1:26" ht="20.25">
      <c r="A5" s="190" t="s">
        <v>30</v>
      </c>
      <c r="B5" s="191"/>
      <c r="C5" s="191"/>
      <c r="D5" s="191"/>
      <c r="E5" s="191"/>
      <c r="F5" s="191"/>
      <c r="G5" s="191"/>
      <c r="H5" s="191"/>
      <c r="I5" s="191"/>
      <c r="J5" s="191"/>
      <c r="N5" s="94"/>
      <c r="O5" s="94"/>
      <c r="V5"/>
      <c r="W5"/>
      <c r="Z5"/>
    </row>
    <row r="6" spans="1:26" ht="30" customHeight="1">
      <c r="A6" s="133" t="s">
        <v>2</v>
      </c>
      <c r="B6" s="134" t="s">
        <v>3</v>
      </c>
      <c r="C6" s="133" t="s">
        <v>4</v>
      </c>
      <c r="D6" s="135" t="s">
        <v>5</v>
      </c>
      <c r="E6" s="136" t="s">
        <v>6</v>
      </c>
      <c r="F6" s="137" t="s">
        <v>7</v>
      </c>
      <c r="G6" s="137" t="s">
        <v>8</v>
      </c>
      <c r="H6" s="137" t="s">
        <v>9</v>
      </c>
      <c r="I6" s="137" t="s">
        <v>10</v>
      </c>
      <c r="J6" s="138" t="s">
        <v>11</v>
      </c>
      <c r="M6" s="95" t="s">
        <v>7</v>
      </c>
      <c r="N6" s="84" t="s">
        <v>7</v>
      </c>
      <c r="O6" s="84" t="s">
        <v>8</v>
      </c>
      <c r="Q6" s="95" t="s">
        <v>8</v>
      </c>
      <c r="V6" s="84" t="s">
        <v>7</v>
      </c>
      <c r="W6" s="84" t="s">
        <v>8</v>
      </c>
      <c r="Z6" s="84" t="s">
        <v>8</v>
      </c>
    </row>
    <row r="7" spans="1:26" ht="20.1" customHeight="1">
      <c r="A7" s="139">
        <v>1</v>
      </c>
      <c r="B7" s="139"/>
      <c r="C7" s="139"/>
      <c r="D7" s="140" t="s">
        <v>77</v>
      </c>
      <c r="E7" s="140"/>
      <c r="F7" s="141"/>
      <c r="G7" s="142"/>
      <c r="H7" s="142"/>
      <c r="I7" s="143">
        <f>SUM(I8:I11)</f>
        <v>76721.1</v>
      </c>
      <c r="J7" s="144">
        <f>I7/H28</f>
        <v>0.41443368869756364</v>
      </c>
      <c r="L7" s="55">
        <f aca="true" t="shared" si="0" ref="L7:L20">F7*G7</f>
        <v>0</v>
      </c>
      <c r="N7" s="85"/>
      <c r="O7" s="87"/>
      <c r="P7" s="79">
        <f aca="true" t="shared" si="1" ref="P7:P20">N7*O7</f>
        <v>0</v>
      </c>
      <c r="R7" s="95">
        <f aca="true" t="shared" si="2" ref="R7:R20">M7*Q7</f>
        <v>0</v>
      </c>
      <c r="T7" s="95">
        <f aca="true" t="shared" si="3" ref="T7:T20">M7*S7</f>
        <v>0</v>
      </c>
      <c r="V7" s="85"/>
      <c r="W7" s="87"/>
      <c r="X7" s="98">
        <f aca="true" t="shared" si="4" ref="X7:X22">V7*W7</f>
        <v>0</v>
      </c>
      <c r="Z7" s="87"/>
    </row>
    <row r="8" spans="1:26" s="21" customFormat="1" ht="15" customHeight="1">
      <c r="A8" s="145" t="s">
        <v>95</v>
      </c>
      <c r="B8" s="146">
        <v>60247</v>
      </c>
      <c r="C8" s="147" t="s">
        <v>13</v>
      </c>
      <c r="D8" s="148" t="s">
        <v>80</v>
      </c>
      <c r="E8" s="149" t="s">
        <v>67</v>
      </c>
      <c r="F8" s="150">
        <v>38.25</v>
      </c>
      <c r="G8" s="151">
        <v>284.54</v>
      </c>
      <c r="H8" s="152">
        <f aca="true" t="shared" si="5" ref="H8">ROUND((G8*$K$4),2)</f>
        <v>341.45</v>
      </c>
      <c r="I8" s="152">
        <f aca="true" t="shared" si="6" ref="I8">ROUND((F8*H8),2)</f>
        <v>13060.46</v>
      </c>
      <c r="J8" s="153">
        <f>I8/H26</f>
        <v>0.3947284750598419</v>
      </c>
      <c r="K8" s="97"/>
      <c r="L8" s="21">
        <f t="shared" si="0"/>
        <v>10883.655</v>
      </c>
      <c r="M8" s="96">
        <v>12</v>
      </c>
      <c r="N8" s="88">
        <v>60</v>
      </c>
      <c r="O8" s="89">
        <v>56.08</v>
      </c>
      <c r="P8" s="95">
        <f t="shared" si="1"/>
        <v>3364.7999999999997</v>
      </c>
      <c r="Q8" s="96">
        <v>56.08</v>
      </c>
      <c r="R8" s="95">
        <f t="shared" si="2"/>
        <v>672.96</v>
      </c>
      <c r="S8" s="96">
        <v>72.904</v>
      </c>
      <c r="T8" s="95">
        <f t="shared" si="3"/>
        <v>874.848</v>
      </c>
      <c r="V8" s="88">
        <v>50</v>
      </c>
      <c r="W8" s="89">
        <v>56.08</v>
      </c>
      <c r="X8" s="107">
        <f aca="true" t="shared" si="7" ref="X8">V8*W8</f>
        <v>2804</v>
      </c>
      <c r="Z8" s="89">
        <v>96</v>
      </c>
    </row>
    <row r="9" spans="1:26" s="21" customFormat="1" ht="15" customHeight="1">
      <c r="A9" s="145" t="s">
        <v>96</v>
      </c>
      <c r="B9" s="120">
        <v>50353</v>
      </c>
      <c r="C9" s="147" t="s">
        <v>13</v>
      </c>
      <c r="D9" s="148" t="s">
        <v>78</v>
      </c>
      <c r="E9" s="149" t="s">
        <v>79</v>
      </c>
      <c r="F9" s="150">
        <v>0.25</v>
      </c>
      <c r="G9" s="151">
        <v>2399.78</v>
      </c>
      <c r="H9" s="152">
        <f>ROUND((G9*$K$4),2)</f>
        <v>2879.74</v>
      </c>
      <c r="I9" s="152">
        <f>ROUND((F9*H9),2)</f>
        <v>719.94</v>
      </c>
      <c r="J9" s="153">
        <f>I9/H28</f>
        <v>0.0038889873821011944</v>
      </c>
      <c r="K9" s="97"/>
      <c r="L9" s="21">
        <f>F9*G9</f>
        <v>599.945</v>
      </c>
      <c r="M9" s="96">
        <v>12</v>
      </c>
      <c r="N9" s="88">
        <v>60</v>
      </c>
      <c r="O9" s="89">
        <v>56.08</v>
      </c>
      <c r="P9" s="95">
        <f>N9*O9</f>
        <v>3364.7999999999997</v>
      </c>
      <c r="Q9" s="96">
        <v>56.08</v>
      </c>
      <c r="R9" s="95">
        <f>M9*Q9</f>
        <v>672.96</v>
      </c>
      <c r="S9" s="96">
        <v>72.904</v>
      </c>
      <c r="T9" s="95">
        <f>M9*S9</f>
        <v>874.848</v>
      </c>
      <c r="V9" s="88">
        <v>39</v>
      </c>
      <c r="W9" s="89">
        <v>56.08</v>
      </c>
      <c r="X9" s="106">
        <f aca="true" t="shared" si="8" ref="X9">V9*W9</f>
        <v>2187.12</v>
      </c>
      <c r="Z9" s="89">
        <v>56.08</v>
      </c>
    </row>
    <row r="10" spans="1:26" s="21" customFormat="1" ht="15" customHeight="1">
      <c r="A10" s="145" t="s">
        <v>97</v>
      </c>
      <c r="B10" s="146">
        <v>50757</v>
      </c>
      <c r="C10" s="147" t="s">
        <v>13</v>
      </c>
      <c r="D10" s="148" t="s">
        <v>86</v>
      </c>
      <c r="E10" s="149" t="s">
        <v>79</v>
      </c>
      <c r="F10" s="150">
        <v>12.5</v>
      </c>
      <c r="G10" s="151">
        <v>3236.13</v>
      </c>
      <c r="H10" s="152">
        <f aca="true" t="shared" si="9" ref="H10">ROUND((G10*$K$4),2)</f>
        <v>3883.36</v>
      </c>
      <c r="I10" s="152">
        <f aca="true" t="shared" si="10" ref="I10">ROUND((F10*H10),2)</f>
        <v>48542</v>
      </c>
      <c r="J10" s="153">
        <f>I10/H28</f>
        <v>0.26221522002105196</v>
      </c>
      <c r="K10" s="97"/>
      <c r="L10" s="21">
        <f aca="true" t="shared" si="11" ref="L10:L12">F10*G10</f>
        <v>40451.625</v>
      </c>
      <c r="M10" s="96">
        <v>12</v>
      </c>
      <c r="N10" s="88">
        <v>60</v>
      </c>
      <c r="O10" s="89">
        <v>56.08</v>
      </c>
      <c r="P10" s="95">
        <f aca="true" t="shared" si="12" ref="P10:P12">N10*O10</f>
        <v>3364.7999999999997</v>
      </c>
      <c r="Q10" s="96">
        <v>56.08</v>
      </c>
      <c r="R10" s="95">
        <f aca="true" t="shared" si="13" ref="R10:R12">M10*Q10</f>
        <v>672.96</v>
      </c>
      <c r="S10" s="96">
        <v>72.904</v>
      </c>
      <c r="T10" s="95">
        <f aca="true" t="shared" si="14" ref="T10:T12">M10*S10</f>
        <v>874.848</v>
      </c>
      <c r="V10" s="88">
        <v>50</v>
      </c>
      <c r="W10" s="89">
        <v>56.08</v>
      </c>
      <c r="X10" s="98">
        <f t="shared" si="4"/>
        <v>2804</v>
      </c>
      <c r="Z10" s="89">
        <v>96</v>
      </c>
    </row>
    <row r="11" spans="1:26" s="21" customFormat="1" ht="15" customHeight="1">
      <c r="A11" s="145" t="s">
        <v>98</v>
      </c>
      <c r="B11" s="120">
        <v>50353</v>
      </c>
      <c r="C11" s="147" t="s">
        <v>13</v>
      </c>
      <c r="D11" s="148" t="s">
        <v>87</v>
      </c>
      <c r="E11" s="149" t="s">
        <v>79</v>
      </c>
      <c r="F11" s="150">
        <v>5</v>
      </c>
      <c r="G11" s="151">
        <v>2399.78</v>
      </c>
      <c r="H11" s="152">
        <f>ROUND((G11*$K$4),2)</f>
        <v>2879.74</v>
      </c>
      <c r="I11" s="152">
        <f>ROUND((F11*H11),2)</f>
        <v>14398.7</v>
      </c>
      <c r="J11" s="153">
        <f>I11/H28</f>
        <v>0.07777920745987231</v>
      </c>
      <c r="K11" s="97"/>
      <c r="L11" s="21">
        <f>F11*G11</f>
        <v>11998.900000000001</v>
      </c>
      <c r="M11" s="96">
        <v>12</v>
      </c>
      <c r="N11" s="88">
        <v>60</v>
      </c>
      <c r="O11" s="89">
        <v>56.08</v>
      </c>
      <c r="P11" s="95">
        <f>N11*O11</f>
        <v>3364.7999999999997</v>
      </c>
      <c r="Q11" s="96">
        <v>56.08</v>
      </c>
      <c r="R11" s="95">
        <f>M11*Q11</f>
        <v>672.96</v>
      </c>
      <c r="S11" s="96">
        <v>72.904</v>
      </c>
      <c r="T11" s="95">
        <f>M11*S11</f>
        <v>874.848</v>
      </c>
      <c r="V11" s="88">
        <v>39</v>
      </c>
      <c r="W11" s="89">
        <v>56.08</v>
      </c>
      <c r="X11" s="107">
        <f t="shared" si="4"/>
        <v>2187.12</v>
      </c>
      <c r="Z11" s="89">
        <v>56.08</v>
      </c>
    </row>
    <row r="12" spans="1:26" s="106" customFormat="1" ht="20.1" customHeight="1">
      <c r="A12" s="139">
        <v>2</v>
      </c>
      <c r="B12" s="139"/>
      <c r="C12" s="139"/>
      <c r="D12" s="140" t="s">
        <v>64</v>
      </c>
      <c r="E12" s="140"/>
      <c r="F12" s="141"/>
      <c r="G12" s="142"/>
      <c r="H12" s="142"/>
      <c r="I12" s="143">
        <f>SUM(I13:I15)</f>
        <v>43961.240000000005</v>
      </c>
      <c r="J12" s="144">
        <f>I12/H28</f>
        <v>0.2374707720942333</v>
      </c>
      <c r="K12" s="77"/>
      <c r="L12" s="106">
        <f t="shared" si="11"/>
        <v>0</v>
      </c>
      <c r="M12" s="95"/>
      <c r="N12" s="85"/>
      <c r="O12" s="87"/>
      <c r="P12" s="95">
        <f t="shared" si="12"/>
        <v>0</v>
      </c>
      <c r="Q12" s="95"/>
      <c r="R12" s="95">
        <f t="shared" si="13"/>
        <v>0</v>
      </c>
      <c r="S12" s="95"/>
      <c r="T12" s="95">
        <f t="shared" si="14"/>
        <v>0</v>
      </c>
      <c r="V12" s="85"/>
      <c r="W12" s="87"/>
      <c r="X12" s="106">
        <f aca="true" t="shared" si="15" ref="X12:X15">V12*W12</f>
        <v>0</v>
      </c>
      <c r="Z12" s="87"/>
    </row>
    <row r="13" spans="1:26" s="21" customFormat="1" ht="15" customHeight="1">
      <c r="A13" s="145" t="s">
        <v>99</v>
      </c>
      <c r="B13" s="146">
        <v>130759</v>
      </c>
      <c r="C13" s="147" t="s">
        <v>13</v>
      </c>
      <c r="D13" s="148" t="s">
        <v>68</v>
      </c>
      <c r="E13" s="149" t="s">
        <v>67</v>
      </c>
      <c r="F13" s="150">
        <v>274.35</v>
      </c>
      <c r="G13" s="152">
        <f aca="true" t="shared" si="16" ref="G13">ROUND((Z13*$Y$4),2)</f>
        <v>120</v>
      </c>
      <c r="H13" s="152">
        <f aca="true" t="shared" si="17" ref="H13">ROUND((G13*$K$4),2)</f>
        <v>144</v>
      </c>
      <c r="I13" s="152">
        <f aca="true" t="shared" si="18" ref="I13">ROUND((F13*H13),2)</f>
        <v>39506.4</v>
      </c>
      <c r="J13" s="153">
        <f>I13/H28</f>
        <v>0.21340652153268694</v>
      </c>
      <c r="K13" s="97"/>
      <c r="L13" s="21">
        <f aca="true" t="shared" si="19" ref="L13">F13*G13</f>
        <v>32922</v>
      </c>
      <c r="M13" s="96">
        <v>12</v>
      </c>
      <c r="N13" s="88">
        <v>60</v>
      </c>
      <c r="O13" s="89">
        <v>56.08</v>
      </c>
      <c r="P13" s="95">
        <f aca="true" t="shared" si="20" ref="P13">N13*O13</f>
        <v>3364.7999999999997</v>
      </c>
      <c r="Q13" s="96">
        <v>56.08</v>
      </c>
      <c r="R13" s="95">
        <f aca="true" t="shared" si="21" ref="R13">M13*Q13</f>
        <v>672.96</v>
      </c>
      <c r="S13" s="96">
        <v>72.904</v>
      </c>
      <c r="T13" s="95">
        <f aca="true" t="shared" si="22" ref="T13">M13*S13</f>
        <v>874.848</v>
      </c>
      <c r="V13" s="88">
        <v>50</v>
      </c>
      <c r="W13" s="89">
        <v>56.08</v>
      </c>
      <c r="X13" s="106">
        <f t="shared" si="15"/>
        <v>2804</v>
      </c>
      <c r="Z13" s="89">
        <v>96</v>
      </c>
    </row>
    <row r="14" spans="1:26" s="21" customFormat="1" ht="15" customHeight="1">
      <c r="A14" s="145" t="s">
        <v>100</v>
      </c>
      <c r="B14" s="146">
        <v>110143</v>
      </c>
      <c r="C14" s="147" t="s">
        <v>13</v>
      </c>
      <c r="D14" s="148" t="s">
        <v>81</v>
      </c>
      <c r="E14" s="149" t="s">
        <v>67</v>
      </c>
      <c r="F14" s="150">
        <v>66.5</v>
      </c>
      <c r="G14" s="152">
        <v>11.83</v>
      </c>
      <c r="H14" s="152">
        <f>ROUND((G14*$K$4),2)</f>
        <v>14.2</v>
      </c>
      <c r="I14" s="152">
        <f>ROUND((F14*H14),2)</f>
        <v>944.3</v>
      </c>
      <c r="J14" s="153">
        <f>I14/H28</f>
        <v>0.005100940057391113</v>
      </c>
      <c r="K14" s="97"/>
      <c r="L14" s="21">
        <f>F14*G14</f>
        <v>786.695</v>
      </c>
      <c r="M14" s="96">
        <v>12</v>
      </c>
      <c r="N14" s="88">
        <v>60</v>
      </c>
      <c r="O14" s="89">
        <v>56.08</v>
      </c>
      <c r="P14" s="95">
        <f>N14*O14</f>
        <v>3364.7999999999997</v>
      </c>
      <c r="Q14" s="96">
        <v>56.08</v>
      </c>
      <c r="R14" s="95">
        <f>M14*Q14</f>
        <v>672.96</v>
      </c>
      <c r="S14" s="96">
        <v>72.904</v>
      </c>
      <c r="T14" s="95">
        <f>M14*S14</f>
        <v>874.848</v>
      </c>
      <c r="V14" s="88">
        <v>39</v>
      </c>
      <c r="W14" s="89">
        <v>56.08</v>
      </c>
      <c r="X14" s="106">
        <f t="shared" si="15"/>
        <v>2187.12</v>
      </c>
      <c r="Z14" s="89">
        <v>56.08</v>
      </c>
    </row>
    <row r="15" spans="1:26" s="21" customFormat="1" ht="15" customHeight="1">
      <c r="A15" s="145" t="s">
        <v>101</v>
      </c>
      <c r="B15" s="146">
        <v>50740</v>
      </c>
      <c r="C15" s="147" t="s">
        <v>13</v>
      </c>
      <c r="D15" s="148" t="s">
        <v>82</v>
      </c>
      <c r="E15" s="149" t="s">
        <v>67</v>
      </c>
      <c r="F15" s="150">
        <v>66.5</v>
      </c>
      <c r="G15" s="152">
        <v>43.99</v>
      </c>
      <c r="H15" s="152">
        <f>ROUND((G15*$K$4),2)</f>
        <v>52.79</v>
      </c>
      <c r="I15" s="152">
        <f>ROUND((F15*H15),2)</f>
        <v>3510.54</v>
      </c>
      <c r="J15" s="153">
        <f>I15/H28</f>
        <v>0.018963310504155242</v>
      </c>
      <c r="K15" s="97"/>
      <c r="L15" s="21">
        <f>F15*G15</f>
        <v>2925.335</v>
      </c>
      <c r="M15" s="96">
        <v>12</v>
      </c>
      <c r="N15" s="88">
        <v>60</v>
      </c>
      <c r="O15" s="89">
        <v>56.08</v>
      </c>
      <c r="P15" s="95">
        <f>N15*O15</f>
        <v>3364.7999999999997</v>
      </c>
      <c r="Q15" s="96">
        <v>56.08</v>
      </c>
      <c r="R15" s="95">
        <f>M15*Q15</f>
        <v>672.96</v>
      </c>
      <c r="S15" s="96">
        <v>72.904</v>
      </c>
      <c r="T15" s="95">
        <f>M15*S15</f>
        <v>874.848</v>
      </c>
      <c r="V15" s="88">
        <v>39</v>
      </c>
      <c r="W15" s="89">
        <v>56.08</v>
      </c>
      <c r="X15" s="106">
        <f t="shared" si="15"/>
        <v>2187.12</v>
      </c>
      <c r="Z15" s="89">
        <v>56.08</v>
      </c>
    </row>
    <row r="16" spans="1:26" s="107" customFormat="1" ht="20.1" customHeight="1">
      <c r="A16" s="139">
        <v>3</v>
      </c>
      <c r="B16" s="139"/>
      <c r="C16" s="139"/>
      <c r="D16" s="140" t="s">
        <v>88</v>
      </c>
      <c r="E16" s="140"/>
      <c r="F16" s="141"/>
      <c r="G16" s="142"/>
      <c r="H16" s="142"/>
      <c r="I16" s="143">
        <f>SUM(I17:I19)</f>
        <v>6284.68</v>
      </c>
      <c r="J16" s="144">
        <f>I16/H28</f>
        <v>0.03394871964405886</v>
      </c>
      <c r="K16" s="77"/>
      <c r="L16" s="107">
        <f aca="true" t="shared" si="23" ref="L16:L17">F16*G16</f>
        <v>0</v>
      </c>
      <c r="M16" s="95"/>
      <c r="N16" s="85"/>
      <c r="O16" s="87"/>
      <c r="P16" s="95">
        <f aca="true" t="shared" si="24" ref="P16:P17">N16*O16</f>
        <v>0</v>
      </c>
      <c r="Q16" s="95"/>
      <c r="R16" s="95">
        <f aca="true" t="shared" si="25" ref="R16:R17">M16*Q16</f>
        <v>0</v>
      </c>
      <c r="S16" s="95"/>
      <c r="T16" s="95">
        <f aca="true" t="shared" si="26" ref="T16:T17">M16*S16</f>
        <v>0</v>
      </c>
      <c r="V16" s="85"/>
      <c r="W16" s="87"/>
      <c r="X16" s="107">
        <f aca="true" t="shared" si="27" ref="X16:X19">V16*W16</f>
        <v>0</v>
      </c>
      <c r="Z16" s="87"/>
    </row>
    <row r="17" spans="1:26" s="21" customFormat="1" ht="15" customHeight="1">
      <c r="A17" s="145" t="s">
        <v>102</v>
      </c>
      <c r="B17" s="146">
        <v>91511</v>
      </c>
      <c r="C17" s="147" t="s">
        <v>13</v>
      </c>
      <c r="D17" s="148" t="s">
        <v>89</v>
      </c>
      <c r="E17" s="149" t="s">
        <v>67</v>
      </c>
      <c r="F17" s="150">
        <v>5.1</v>
      </c>
      <c r="G17" s="154">
        <v>597.1</v>
      </c>
      <c r="H17" s="152">
        <f aca="true" t="shared" si="28" ref="H17">ROUND((G17*$K$4),2)</f>
        <v>716.52</v>
      </c>
      <c r="I17" s="152">
        <f aca="true" t="shared" si="29" ref="I17">ROUND((F17*H17),2)</f>
        <v>3654.25</v>
      </c>
      <c r="J17" s="153">
        <f>I17/H28</f>
        <v>0.019739606274194084</v>
      </c>
      <c r="K17" s="97"/>
      <c r="L17" s="21">
        <f t="shared" si="23"/>
        <v>3045.21</v>
      </c>
      <c r="M17" s="96">
        <v>12</v>
      </c>
      <c r="N17" s="88">
        <v>60</v>
      </c>
      <c r="O17" s="89">
        <v>56.08</v>
      </c>
      <c r="P17" s="95">
        <f t="shared" si="24"/>
        <v>3364.7999999999997</v>
      </c>
      <c r="Q17" s="96">
        <v>56.08</v>
      </c>
      <c r="R17" s="95">
        <f t="shared" si="25"/>
        <v>672.96</v>
      </c>
      <c r="S17" s="96">
        <v>72.904</v>
      </c>
      <c r="T17" s="95">
        <f t="shared" si="26"/>
        <v>874.848</v>
      </c>
      <c r="V17" s="88">
        <v>50</v>
      </c>
      <c r="W17" s="89">
        <v>56.08</v>
      </c>
      <c r="X17" s="107">
        <f t="shared" si="27"/>
        <v>2804</v>
      </c>
      <c r="Z17" s="89">
        <v>96</v>
      </c>
    </row>
    <row r="18" spans="1:26" s="21" customFormat="1" ht="15" customHeight="1">
      <c r="A18" s="145" t="s">
        <v>103</v>
      </c>
      <c r="B18" s="146">
        <v>91517</v>
      </c>
      <c r="C18" s="147" t="s">
        <v>13</v>
      </c>
      <c r="D18" s="148" t="s">
        <v>90</v>
      </c>
      <c r="E18" s="149" t="s">
        <v>67</v>
      </c>
      <c r="F18" s="150">
        <v>0.5</v>
      </c>
      <c r="G18" s="155">
        <v>572.46</v>
      </c>
      <c r="H18" s="152">
        <f>ROUND((G18*$K$4),2)</f>
        <v>686.95</v>
      </c>
      <c r="I18" s="152">
        <f>ROUND((F18*H18),2)</f>
        <v>343.48</v>
      </c>
      <c r="J18" s="153">
        <f>I18/H28</f>
        <v>0.0018554176542546854</v>
      </c>
      <c r="K18" s="97"/>
      <c r="L18" s="21">
        <f>F18*G18</f>
        <v>286.23</v>
      </c>
      <c r="M18" s="96">
        <v>12</v>
      </c>
      <c r="N18" s="88">
        <v>60</v>
      </c>
      <c r="O18" s="89">
        <v>56.08</v>
      </c>
      <c r="P18" s="95">
        <f>N18*O18</f>
        <v>3364.7999999999997</v>
      </c>
      <c r="Q18" s="96">
        <v>56.08</v>
      </c>
      <c r="R18" s="95">
        <f>M18*Q18</f>
        <v>672.96</v>
      </c>
      <c r="S18" s="96">
        <v>72.904</v>
      </c>
      <c r="T18" s="95">
        <f>M18*S18</f>
        <v>874.848</v>
      </c>
      <c r="V18" s="88">
        <v>39</v>
      </c>
      <c r="W18" s="89">
        <v>56.08</v>
      </c>
      <c r="X18" s="107">
        <f t="shared" si="27"/>
        <v>2187.12</v>
      </c>
      <c r="Z18" s="89">
        <v>56.08</v>
      </c>
    </row>
    <row r="19" spans="1:26" s="21" customFormat="1" ht="15" customHeight="1">
      <c r="A19" s="145" t="s">
        <v>104</v>
      </c>
      <c r="B19" s="146">
        <v>90825</v>
      </c>
      <c r="C19" s="147" t="s">
        <v>13</v>
      </c>
      <c r="D19" s="148" t="s">
        <v>91</v>
      </c>
      <c r="E19" s="149" t="s">
        <v>67</v>
      </c>
      <c r="F19" s="150">
        <v>5.7</v>
      </c>
      <c r="G19" s="152">
        <v>334.35</v>
      </c>
      <c r="H19" s="152">
        <f>ROUND((G19*$K$4),2)</f>
        <v>401.22</v>
      </c>
      <c r="I19" s="152">
        <f>ROUND((F19*H19),2)</f>
        <v>2286.95</v>
      </c>
      <c r="J19" s="153">
        <f>I19/H28</f>
        <v>0.012353695715610086</v>
      </c>
      <c r="K19" s="97"/>
      <c r="L19" s="21">
        <f>F19*G19</f>
        <v>1905.7950000000003</v>
      </c>
      <c r="M19" s="96">
        <v>12</v>
      </c>
      <c r="N19" s="88">
        <v>60</v>
      </c>
      <c r="O19" s="89">
        <v>56.08</v>
      </c>
      <c r="P19" s="95">
        <f>N19*O19</f>
        <v>3364.7999999999997</v>
      </c>
      <c r="Q19" s="96">
        <v>56.08</v>
      </c>
      <c r="R19" s="95">
        <f>M19*Q19</f>
        <v>672.96</v>
      </c>
      <c r="S19" s="96">
        <v>72.904</v>
      </c>
      <c r="T19" s="95">
        <f>M19*S19</f>
        <v>874.848</v>
      </c>
      <c r="V19" s="88">
        <v>39</v>
      </c>
      <c r="W19" s="89">
        <v>56.08</v>
      </c>
      <c r="X19" s="107">
        <f t="shared" si="27"/>
        <v>2187.12</v>
      </c>
      <c r="Z19" s="89">
        <v>56.08</v>
      </c>
    </row>
    <row r="20" spans="1:26" ht="20.1" customHeight="1">
      <c r="A20" s="139">
        <v>4</v>
      </c>
      <c r="B20" s="139"/>
      <c r="C20" s="139"/>
      <c r="D20" s="140" t="s">
        <v>75</v>
      </c>
      <c r="E20" s="140"/>
      <c r="F20" s="141"/>
      <c r="G20" s="142"/>
      <c r="H20" s="142"/>
      <c r="I20" s="143">
        <f>SUM(I21:I24)</f>
        <v>58155.72</v>
      </c>
      <c r="J20" s="144">
        <f>I20/H28</f>
        <v>0.3141468195641443</v>
      </c>
      <c r="L20" s="55">
        <f t="shared" si="0"/>
        <v>0</v>
      </c>
      <c r="N20" s="85"/>
      <c r="O20" s="87"/>
      <c r="P20" s="79">
        <f t="shared" si="1"/>
        <v>0</v>
      </c>
      <c r="R20" s="95">
        <f t="shared" si="2"/>
        <v>0</v>
      </c>
      <c r="T20" s="95">
        <f t="shared" si="3"/>
        <v>0</v>
      </c>
      <c r="V20" s="85"/>
      <c r="W20" s="87"/>
      <c r="X20" s="98">
        <f t="shared" si="4"/>
        <v>0</v>
      </c>
      <c r="Z20" s="87"/>
    </row>
    <row r="21" spans="1:26" s="21" customFormat="1" ht="15" customHeight="1">
      <c r="A21" s="145" t="s">
        <v>83</v>
      </c>
      <c r="B21" s="146">
        <v>71360</v>
      </c>
      <c r="C21" s="147" t="s">
        <v>13</v>
      </c>
      <c r="D21" s="148" t="s">
        <v>94</v>
      </c>
      <c r="E21" s="149" t="s">
        <v>76</v>
      </c>
      <c r="F21" s="150">
        <v>750</v>
      </c>
      <c r="G21" s="152">
        <v>26.07</v>
      </c>
      <c r="H21" s="152">
        <f>ROUND((G21*$K$4),2)</f>
        <v>31.28</v>
      </c>
      <c r="I21" s="152">
        <f>ROUND((F21*H21),2)</f>
        <v>23460</v>
      </c>
      <c r="J21" s="153">
        <f>I21/H28</f>
        <v>0.126726732761194</v>
      </c>
      <c r="K21" s="97"/>
      <c r="L21" s="21">
        <f>F21*G21</f>
        <v>19552.5</v>
      </c>
      <c r="M21" s="96">
        <v>12</v>
      </c>
      <c r="N21" s="88">
        <v>60</v>
      </c>
      <c r="O21" s="89">
        <v>56.08</v>
      </c>
      <c r="P21" s="95">
        <f>N21*O21</f>
        <v>3364.7999999999997</v>
      </c>
      <c r="Q21" s="96">
        <v>56.08</v>
      </c>
      <c r="R21" s="95">
        <f>M21*Q21</f>
        <v>672.96</v>
      </c>
      <c r="S21" s="96">
        <v>72.904</v>
      </c>
      <c r="T21" s="95">
        <f>M21*S21</f>
        <v>874.848</v>
      </c>
      <c r="V21" s="88">
        <v>39</v>
      </c>
      <c r="W21" s="89">
        <v>56.08</v>
      </c>
      <c r="X21" s="106">
        <f t="shared" si="4"/>
        <v>2187.12</v>
      </c>
      <c r="Z21" s="89">
        <v>49.7</v>
      </c>
    </row>
    <row r="22" spans="1:26" s="21" customFormat="1" ht="15" customHeight="1">
      <c r="A22" s="145" t="s">
        <v>85</v>
      </c>
      <c r="B22" s="146">
        <v>120770</v>
      </c>
      <c r="C22" s="147" t="s">
        <v>13</v>
      </c>
      <c r="D22" s="148" t="s">
        <v>69</v>
      </c>
      <c r="E22" s="149" t="s">
        <v>14</v>
      </c>
      <c r="F22" s="150">
        <v>39</v>
      </c>
      <c r="G22" s="152">
        <f aca="true" t="shared" si="30" ref="G22">ROUND((Z22*$Y$4),2)</f>
        <v>70.1</v>
      </c>
      <c r="H22" s="152">
        <f>ROUND((G22*$K$4),2)</f>
        <v>84.12</v>
      </c>
      <c r="I22" s="152">
        <f>ROUND((F22*H22),2)</f>
        <v>3280.68</v>
      </c>
      <c r="J22" s="153">
        <f>I22/H28</f>
        <v>0.0177216478105283</v>
      </c>
      <c r="K22" s="97"/>
      <c r="L22" s="21">
        <f>F22*G22</f>
        <v>2733.8999999999996</v>
      </c>
      <c r="M22" s="96">
        <v>12</v>
      </c>
      <c r="N22" s="88">
        <v>60</v>
      </c>
      <c r="O22" s="89">
        <v>56.08</v>
      </c>
      <c r="P22" s="95">
        <f>N22*O22</f>
        <v>3364.7999999999997</v>
      </c>
      <c r="Q22" s="96">
        <v>56.08</v>
      </c>
      <c r="R22" s="95">
        <f>M22*Q22</f>
        <v>672.96</v>
      </c>
      <c r="S22" s="96">
        <v>72.904</v>
      </c>
      <c r="T22" s="95">
        <f>M22*S22</f>
        <v>874.848</v>
      </c>
      <c r="V22" s="88">
        <v>39</v>
      </c>
      <c r="W22" s="89">
        <v>56.08</v>
      </c>
      <c r="X22" s="98">
        <f t="shared" si="4"/>
        <v>2187.12</v>
      </c>
      <c r="Z22" s="89">
        <v>56.08</v>
      </c>
    </row>
    <row r="23" spans="1:26" s="21" customFormat="1" ht="15" customHeight="1">
      <c r="A23" s="145" t="s">
        <v>84</v>
      </c>
      <c r="B23" s="146">
        <v>140348</v>
      </c>
      <c r="C23" s="147" t="s">
        <v>13</v>
      </c>
      <c r="D23" s="148" t="s">
        <v>73</v>
      </c>
      <c r="E23" s="149" t="s">
        <v>67</v>
      </c>
      <c r="F23" s="150">
        <v>324</v>
      </c>
      <c r="G23" s="152">
        <v>47.22</v>
      </c>
      <c r="H23" s="152">
        <f>ROUND((G23*$K$4),2)</f>
        <v>56.66</v>
      </c>
      <c r="I23" s="152">
        <f>ROUND((F23*H23),2)</f>
        <v>18357.84</v>
      </c>
      <c r="J23" s="153">
        <f>I23/H28</f>
        <v>0.09916577509602549</v>
      </c>
      <c r="K23" s="97"/>
      <c r="L23" s="21">
        <f>F23*G23</f>
        <v>15299.279999999999</v>
      </c>
      <c r="M23" s="96">
        <v>12</v>
      </c>
      <c r="N23" s="88">
        <v>60</v>
      </c>
      <c r="O23" s="89">
        <v>56.08</v>
      </c>
      <c r="P23" s="95">
        <f>N23*O23</f>
        <v>3364.7999999999997</v>
      </c>
      <c r="Q23" s="96">
        <v>56.08</v>
      </c>
      <c r="R23" s="95">
        <f>M23*Q23</f>
        <v>672.96</v>
      </c>
      <c r="S23" s="96">
        <v>72.904</v>
      </c>
      <c r="T23" s="95">
        <f>M23*S23</f>
        <v>874.848</v>
      </c>
      <c r="V23" s="88">
        <v>39</v>
      </c>
      <c r="W23" s="89">
        <v>56.08</v>
      </c>
      <c r="X23" s="105">
        <f aca="true" t="shared" si="31" ref="X23">V23*W23</f>
        <v>2187.12</v>
      </c>
      <c r="Z23" s="89">
        <v>49.7</v>
      </c>
    </row>
    <row r="24" spans="1:26" s="21" customFormat="1" ht="15" customHeight="1">
      <c r="A24" s="145" t="s">
        <v>72</v>
      </c>
      <c r="B24" s="146">
        <v>141336</v>
      </c>
      <c r="C24" s="147" t="s">
        <v>13</v>
      </c>
      <c r="D24" s="148" t="s">
        <v>74</v>
      </c>
      <c r="E24" s="149" t="s">
        <v>67</v>
      </c>
      <c r="F24" s="150">
        <v>324</v>
      </c>
      <c r="G24" s="152">
        <v>33.58</v>
      </c>
      <c r="H24" s="152">
        <f>ROUND((G24*$K$4),2)</f>
        <v>40.3</v>
      </c>
      <c r="I24" s="152">
        <f>ROUND((F24*H24),2)</f>
        <v>13057.2</v>
      </c>
      <c r="J24" s="153">
        <f>I24/H28</f>
        <v>0.07053266389639652</v>
      </c>
      <c r="K24" s="97"/>
      <c r="L24" s="21">
        <f>F24*G24</f>
        <v>10879.92</v>
      </c>
      <c r="M24" s="96">
        <v>12</v>
      </c>
      <c r="N24" s="88">
        <v>60</v>
      </c>
      <c r="O24" s="89">
        <v>56.08</v>
      </c>
      <c r="P24" s="95">
        <f>N24*O24</f>
        <v>3364.7999999999997</v>
      </c>
      <c r="Q24" s="96">
        <v>56.08</v>
      </c>
      <c r="R24" s="95">
        <f>M24*Q24</f>
        <v>672.96</v>
      </c>
      <c r="S24" s="96">
        <v>72.904</v>
      </c>
      <c r="T24" s="95">
        <f>M24*S24</f>
        <v>874.848</v>
      </c>
      <c r="V24" s="88">
        <v>39</v>
      </c>
      <c r="W24" s="89">
        <v>56.08</v>
      </c>
      <c r="X24" s="105">
        <f aca="true" t="shared" si="32" ref="X24">V24*W24</f>
        <v>2187.12</v>
      </c>
      <c r="Z24" s="89">
        <v>41.75</v>
      </c>
    </row>
    <row r="25" spans="1:26" ht="14.25">
      <c r="A25" s="156"/>
      <c r="B25" s="156"/>
      <c r="C25" s="156"/>
      <c r="D25" s="156"/>
      <c r="E25" s="156"/>
      <c r="F25" s="157"/>
      <c r="G25" s="157"/>
      <c r="H25" s="157"/>
      <c r="I25" s="157"/>
      <c r="J25" s="158"/>
      <c r="N25" s="86"/>
      <c r="O25" s="86"/>
      <c r="R25" s="95">
        <f>SUM(R7:R24)</f>
        <v>9421.439999999999</v>
      </c>
      <c r="T25" s="95">
        <f>SUM(T7:T24)</f>
        <v>12247.872</v>
      </c>
      <c r="V25" s="86">
        <f>SUM(V7:V24)</f>
        <v>590</v>
      </c>
      <c r="W25" s="86"/>
      <c r="X25" s="95">
        <f>SUM(X7:X24)</f>
        <v>33087.2</v>
      </c>
      <c r="Z25" s="86"/>
    </row>
    <row r="26" spans="1:26" ht="14.25">
      <c r="A26" s="192"/>
      <c r="B26" s="192"/>
      <c r="C26" s="192"/>
      <c r="D26" s="159"/>
      <c r="E26" s="160"/>
      <c r="F26" s="193" t="s">
        <v>63</v>
      </c>
      <c r="G26" s="194"/>
      <c r="H26" s="195">
        <f>X25</f>
        <v>33087.2</v>
      </c>
      <c r="I26" s="196"/>
      <c r="J26" s="196"/>
      <c r="N26" s="203" t="s">
        <v>15</v>
      </c>
      <c r="O26" s="204"/>
      <c r="P26" s="79">
        <f>SUM(P7:P24)</f>
        <v>47107.20000000001</v>
      </c>
      <c r="V26" s="203"/>
      <c r="W26" s="204"/>
      <c r="Z26"/>
    </row>
    <row r="27" spans="1:26" ht="14.25">
      <c r="A27" s="192"/>
      <c r="B27" s="192"/>
      <c r="C27" s="192"/>
      <c r="D27" s="159"/>
      <c r="E27" s="160"/>
      <c r="F27" s="193" t="s">
        <v>15</v>
      </c>
      <c r="G27" s="194"/>
      <c r="H27" s="195">
        <f>H28-H26</f>
        <v>152035.53999999998</v>
      </c>
      <c r="I27" s="196"/>
      <c r="J27" s="196"/>
      <c r="N27" s="203" t="s">
        <v>63</v>
      </c>
      <c r="O27" s="204"/>
      <c r="P27">
        <f>P26*G3</f>
        <v>9421.440000000002</v>
      </c>
      <c r="V27" s="203"/>
      <c r="W27" s="204"/>
      <c r="Z27"/>
    </row>
    <row r="28" spans="1:26" ht="14.25">
      <c r="A28" s="192"/>
      <c r="B28" s="192"/>
      <c r="C28" s="192"/>
      <c r="D28" s="159"/>
      <c r="E28" s="160"/>
      <c r="F28" s="193" t="s">
        <v>62</v>
      </c>
      <c r="G28" s="194"/>
      <c r="H28" s="195">
        <f>I20+I7+I12+I16</f>
        <v>185122.74</v>
      </c>
      <c r="I28" s="196"/>
      <c r="J28" s="196"/>
      <c r="N28" s="203" t="s">
        <v>62</v>
      </c>
      <c r="O28" s="204"/>
      <c r="V28" s="203"/>
      <c r="W28" s="204"/>
      <c r="Z28"/>
    </row>
    <row r="29" spans="1:26" ht="70.15" customHeight="1">
      <c r="A29" s="188"/>
      <c r="B29" s="172"/>
      <c r="C29" s="172"/>
      <c r="D29" s="172"/>
      <c r="E29" s="172"/>
      <c r="F29" s="172"/>
      <c r="G29" s="172"/>
      <c r="H29" s="172"/>
      <c r="I29" s="172"/>
      <c r="J29" s="172"/>
      <c r="N29" s="94"/>
      <c r="O29" s="94"/>
      <c r="V29"/>
      <c r="W29"/>
      <c r="Z29"/>
    </row>
    <row r="30" ht="14.25">
      <c r="N30" s="79">
        <f>H26+H27</f>
        <v>185122.74</v>
      </c>
    </row>
    <row r="31" ht="14.25">
      <c r="I31" s="79">
        <v>185183.91</v>
      </c>
    </row>
  </sheetData>
  <mergeCells count="23">
    <mergeCell ref="D1:F1"/>
    <mergeCell ref="V26:W26"/>
    <mergeCell ref="V27:W27"/>
    <mergeCell ref="V28:W28"/>
    <mergeCell ref="N26:O26"/>
    <mergeCell ref="N27:O27"/>
    <mergeCell ref="N28:O28"/>
    <mergeCell ref="A29:J29"/>
    <mergeCell ref="C2:D2"/>
    <mergeCell ref="C3:D3"/>
    <mergeCell ref="C4:D4"/>
    <mergeCell ref="A5:J5"/>
    <mergeCell ref="A28:C28"/>
    <mergeCell ref="F28:G28"/>
    <mergeCell ref="H28:J28"/>
    <mergeCell ref="A26:C26"/>
    <mergeCell ref="F26:G26"/>
    <mergeCell ref="H26:J26"/>
    <mergeCell ref="I4:J4"/>
    <mergeCell ref="A27:C27"/>
    <mergeCell ref="F27:G27"/>
    <mergeCell ref="H27:J27"/>
    <mergeCell ref="H3:I3"/>
  </mergeCells>
  <printOptions/>
  <pageMargins left="0.5118110236220472" right="0.5118110236220472" top="1.6535433070866143" bottom="0.984251968503937" header="0.5118110236220472" footer="0.5118110236220472"/>
  <pageSetup fitToHeight="0" fitToWidth="1" horizontalDpi="600" verticalDpi="600" orientation="landscape" paperSize="9" scale="76" r:id="rId2"/>
  <headerFooter>
    <oddHeader>&amp;L &amp;C &amp;G</oddHeader>
    <oddFooter>&amp;CPágina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SheetLayoutView="100" workbookViewId="0" topLeftCell="A1">
      <selection activeCell="D27" sqref="D27"/>
    </sheetView>
  </sheetViews>
  <sheetFormatPr defaultColWidth="9.00390625" defaultRowHeight="14.25"/>
  <cols>
    <col min="1" max="1" width="5.625" style="99" customWidth="1"/>
    <col min="2" max="2" width="36.625" style="0" customWidth="1"/>
    <col min="3" max="3" width="20.00390625" style="20" bestFit="1" customWidth="1"/>
    <col min="4" max="28" width="12.00390625" style="0" bestFit="1" customWidth="1"/>
  </cols>
  <sheetData>
    <row r="1" spans="1:9" ht="89.45" customHeight="1">
      <c r="A1" s="205" t="str">
        <f>RESUMO!$A$1</f>
        <v xml:space="preserve">ESTADO DO PARÁ
CAMARA MUNICIPAL DE OUREM
CNPJ: 05.361.845/0001-26
</v>
      </c>
      <c r="B1" s="205"/>
      <c r="C1" s="205"/>
      <c r="D1" s="205"/>
      <c r="E1" s="205"/>
      <c r="F1" s="205"/>
      <c r="G1" s="205"/>
      <c r="H1" s="21"/>
      <c r="I1" s="21"/>
    </row>
    <row r="2" spans="1:9" ht="15.75">
      <c r="A2" s="161"/>
      <c r="B2" s="206" t="s">
        <v>26</v>
      </c>
      <c r="C2" s="206"/>
      <c r="D2" s="206"/>
      <c r="E2" s="117" t="str">
        <f>'PLANILHA CONC. REF. CÂMARA '!G2</f>
        <v>B.D.I.</v>
      </c>
      <c r="F2" s="116"/>
      <c r="G2" s="119"/>
      <c r="H2" s="3"/>
      <c r="I2" s="3"/>
    </row>
    <row r="3" spans="1:9" ht="15.75">
      <c r="A3" s="161"/>
      <c r="B3" s="119"/>
      <c r="C3" s="162"/>
      <c r="D3" s="119"/>
      <c r="E3" s="118">
        <f>RESUMO!$H$5</f>
        <v>0.2</v>
      </c>
      <c r="F3" s="119"/>
      <c r="G3" s="119"/>
      <c r="H3" s="209"/>
      <c r="I3" s="3"/>
    </row>
    <row r="4" spans="1:9" ht="15.75">
      <c r="A4" s="161"/>
      <c r="B4" s="206" t="str">
        <f>RESUMO!$D$5</f>
        <v>REFORMA DA CAMARA MUNICIPAL DE OUREM</v>
      </c>
      <c r="C4" s="206"/>
      <c r="D4" s="206"/>
      <c r="E4" s="206"/>
      <c r="F4" s="206"/>
      <c r="G4" s="119"/>
      <c r="H4" s="209"/>
      <c r="I4" s="19"/>
    </row>
    <row r="5" spans="1:9" ht="14.25" customHeight="1">
      <c r="A5" s="161"/>
      <c r="B5" s="206" t="str">
        <f>RESUMO!$D$6</f>
        <v>ENDEREÇO: SEDE DO MUNICÍPIO DE OUREM/PA</v>
      </c>
      <c r="C5" s="206"/>
      <c r="D5" s="206"/>
      <c r="E5" s="206"/>
      <c r="F5" s="206"/>
      <c r="G5" s="163"/>
      <c r="H5" s="4"/>
      <c r="I5" s="4"/>
    </row>
    <row r="6" spans="1:8" ht="14.25">
      <c r="A6" s="100"/>
      <c r="B6" s="1"/>
      <c r="C6" s="22"/>
      <c r="D6" s="1"/>
      <c r="F6" s="212" t="str">
        <f>RESUMO!$D$8</f>
        <v>DATA: 17 DE JUNHO DE 2022</v>
      </c>
      <c r="G6" s="213"/>
      <c r="H6" s="78"/>
    </row>
    <row r="7" spans="1:7" ht="15" customHeight="1">
      <c r="A7" s="211" t="s">
        <v>16</v>
      </c>
      <c r="B7" s="211"/>
      <c r="C7" s="211"/>
      <c r="D7" s="211"/>
      <c r="E7" s="211"/>
      <c r="F7" s="211"/>
      <c r="G7" s="211"/>
    </row>
    <row r="8" spans="1:7" s="2" customFormat="1" ht="14.25">
      <c r="A8" s="101" t="s">
        <v>2</v>
      </c>
      <c r="B8" s="5" t="s">
        <v>5</v>
      </c>
      <c r="C8" s="54" t="s">
        <v>17</v>
      </c>
      <c r="D8" s="69" t="s">
        <v>18</v>
      </c>
      <c r="E8" s="69" t="s">
        <v>19</v>
      </c>
      <c r="F8" s="69" t="s">
        <v>20</v>
      </c>
      <c r="G8" s="69"/>
    </row>
    <row r="9" spans="1:7" s="2" customFormat="1" ht="15" thickBot="1">
      <c r="A9" s="102">
        <v>1</v>
      </c>
      <c r="B9" s="7" t="str">
        <f>'PLANILHA CONC. REF. CÂMARA '!D7</f>
        <v>PAREDE ESTRUTURADA</v>
      </c>
      <c r="C9" s="71">
        <f>'PLANILHA CONC. REF. CÂMARA '!I7</f>
        <v>76721.1</v>
      </c>
      <c r="D9" s="72">
        <f aca="true" t="shared" si="0" ref="D9:D10">C9</f>
        <v>76721.1</v>
      </c>
      <c r="E9" s="90"/>
      <c r="F9" s="73" t="s">
        <v>21</v>
      </c>
      <c r="G9" s="73" t="s">
        <v>21</v>
      </c>
    </row>
    <row r="10" spans="1:6" s="2" customFormat="1" ht="15.75" thickBot="1" thickTop="1">
      <c r="A10" s="102">
        <v>2</v>
      </c>
      <c r="B10" s="7" t="str">
        <f>'PLANILHA CONC. REF. CÂMARA '!D12</f>
        <v xml:space="preserve">REVESTIMENTOS </v>
      </c>
      <c r="C10" s="71">
        <f>'PLANILHA CONC. REF. CÂMARA '!I12</f>
        <v>43961.240000000005</v>
      </c>
      <c r="D10" s="72">
        <f t="shared" si="0"/>
        <v>43961.240000000005</v>
      </c>
      <c r="E10" s="91"/>
      <c r="F10" s="92"/>
    </row>
    <row r="11" spans="1:6" s="2" customFormat="1" ht="15.75" thickBot="1" thickTop="1">
      <c r="A11" s="102">
        <v>3</v>
      </c>
      <c r="B11" s="7" t="str">
        <f>'PLANILHA CONC. REF. CÂMARA '!D16</f>
        <v>ESQUADRIAS</v>
      </c>
      <c r="C11" s="71">
        <f>'PLANILHA CONC. REF. CÂMARA '!I16</f>
        <v>6284.68</v>
      </c>
      <c r="D11" s="72">
        <f>C11*15%</f>
        <v>942.702</v>
      </c>
      <c r="E11" s="72">
        <f>C11*40%</f>
        <v>2513.8720000000003</v>
      </c>
      <c r="F11" s="72">
        <f>C11*45%</f>
        <v>2828.106</v>
      </c>
    </row>
    <row r="12" spans="1:6" s="108" customFormat="1" ht="15.75" thickBot="1" thickTop="1">
      <c r="A12" s="17">
        <v>4</v>
      </c>
      <c r="B12" s="110" t="str">
        <f>'PLANILHA CONC. REF. CÂMARA '!D20</f>
        <v>SISTEMAS DE PISO E FORRO</v>
      </c>
      <c r="C12" s="111">
        <f>'PLANILHA CONC. REF. CÂMARA '!I20</f>
        <v>58155.72</v>
      </c>
      <c r="D12" s="109"/>
      <c r="E12" s="72">
        <f>C12*50%</f>
        <v>29077.86</v>
      </c>
      <c r="F12" s="72">
        <f>C12*50%</f>
        <v>29077.86</v>
      </c>
    </row>
    <row r="13" spans="1:7" s="2" customFormat="1" ht="15" customHeight="1" thickTop="1">
      <c r="A13" s="103"/>
      <c r="B13" s="74" t="s">
        <v>61</v>
      </c>
      <c r="C13" s="75">
        <f>SUM(C9:C12)</f>
        <v>185122.74000000002</v>
      </c>
      <c r="D13" s="76"/>
      <c r="E13" s="76"/>
      <c r="F13" s="76"/>
      <c r="G13" s="76"/>
    </row>
    <row r="14" spans="1:7" s="2" customFormat="1" ht="14.25">
      <c r="A14" s="210" t="s">
        <v>22</v>
      </c>
      <c r="B14" s="210"/>
      <c r="C14" s="6"/>
      <c r="D14" s="70">
        <f>SUM(D9:D11)/C13</f>
        <v>0.6569967687384057</v>
      </c>
      <c r="E14" s="70">
        <f>SUM(E9:E12)/C13</f>
        <v>0.17065289763969568</v>
      </c>
      <c r="F14" s="70">
        <f>SUM(F9:F12)/C13</f>
        <v>0.1723503336218986</v>
      </c>
      <c r="G14" s="70"/>
    </row>
    <row r="15" spans="1:7" s="2" customFormat="1" ht="14.25" customHeight="1">
      <c r="A15" s="210" t="s">
        <v>23</v>
      </c>
      <c r="B15" s="210"/>
      <c r="C15" s="6"/>
      <c r="D15" s="56">
        <f>SUM(D9:D11)</f>
        <v>121625.04200000002</v>
      </c>
      <c r="E15" s="56">
        <f>SUM(E9:E12)</f>
        <v>31591.732</v>
      </c>
      <c r="F15" s="56">
        <f>SUM(F9:F12)</f>
        <v>31905.966</v>
      </c>
      <c r="G15" s="56"/>
    </row>
    <row r="16" spans="1:7" s="2" customFormat="1" ht="14.25" customHeight="1">
      <c r="A16" s="210" t="s">
        <v>24</v>
      </c>
      <c r="B16" s="210"/>
      <c r="C16" s="6"/>
      <c r="D16" s="70">
        <f>D14</f>
        <v>0.6569967687384057</v>
      </c>
      <c r="E16" s="70">
        <f aca="true" t="shared" si="1" ref="E16:F17">D16+E14</f>
        <v>0.8276496663781014</v>
      </c>
      <c r="F16" s="70">
        <f t="shared" si="1"/>
        <v>1</v>
      </c>
      <c r="G16" s="70"/>
    </row>
    <row r="17" spans="1:7" s="2" customFormat="1" ht="14.25">
      <c r="A17" s="210" t="s">
        <v>25</v>
      </c>
      <c r="B17" s="210"/>
      <c r="C17" s="6"/>
      <c r="D17" s="56">
        <f>D15</f>
        <v>121625.04200000002</v>
      </c>
      <c r="E17" s="56">
        <f t="shared" si="1"/>
        <v>153216.774</v>
      </c>
      <c r="F17" s="56">
        <f t="shared" si="1"/>
        <v>185122.74</v>
      </c>
      <c r="G17" s="56"/>
    </row>
    <row r="18" spans="1:7" ht="14.25">
      <c r="A18" s="207" t="s">
        <v>71</v>
      </c>
      <c r="B18" s="208"/>
      <c r="C18" s="208"/>
      <c r="D18" s="208"/>
      <c r="E18" s="208"/>
      <c r="F18" s="208"/>
      <c r="G18" s="208"/>
    </row>
  </sheetData>
  <mergeCells count="12">
    <mergeCell ref="A1:G1"/>
    <mergeCell ref="B2:D2"/>
    <mergeCell ref="B4:F4"/>
    <mergeCell ref="A18:G18"/>
    <mergeCell ref="H3:H4"/>
    <mergeCell ref="A14:B14"/>
    <mergeCell ref="A15:B15"/>
    <mergeCell ref="A16:B16"/>
    <mergeCell ref="B5:F5"/>
    <mergeCell ref="A7:G7"/>
    <mergeCell ref="A17:B17"/>
    <mergeCell ref="F6:G6"/>
  </mergeCells>
  <printOptions horizontalCentered="1"/>
  <pageMargins left="0.5118110236220472" right="0.5118110236220472" top="1.3779527559055118" bottom="0.7874015748031497" header="0.31496062992125984" footer="0.31496062992125984"/>
  <pageSetup horizontalDpi="600" verticalDpi="600" orientation="landscape" paperSize="9" scale="85" r:id="rId2"/>
  <headerFooter>
    <oddHeader>&amp;C&amp;G</oddHeader>
    <oddFooter>&amp;CPágina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zoomScaleSheetLayoutView="100" workbookViewId="0" topLeftCell="A1">
      <selection activeCell="L6" sqref="L6"/>
    </sheetView>
  </sheetViews>
  <sheetFormatPr defaultColWidth="9.00390625" defaultRowHeight="14.25"/>
  <cols>
    <col min="1" max="1" width="4.625" style="23" customWidth="1"/>
    <col min="2" max="2" width="3.25390625" style="23" customWidth="1"/>
    <col min="3" max="3" width="7.625" style="23" customWidth="1"/>
    <col min="4" max="4" width="28.00390625" style="23" customWidth="1"/>
    <col min="5" max="5" width="2.25390625" style="23" customWidth="1"/>
    <col min="6" max="6" width="6.125" style="23" customWidth="1"/>
    <col min="7" max="7" width="2.00390625" style="23" bestFit="1" customWidth="1"/>
    <col min="8" max="8" width="2.00390625" style="23" customWidth="1"/>
    <col min="9" max="9" width="5.375" style="23" customWidth="1"/>
    <col min="10" max="10" width="3.25390625" style="23" customWidth="1"/>
    <col min="11" max="11" width="7.75390625" style="23" customWidth="1"/>
    <col min="12" max="12" width="4.625" style="23" customWidth="1"/>
    <col min="13" max="13" width="8.75390625" style="23" bestFit="1" customWidth="1"/>
    <col min="14" max="14" width="20.00390625" style="24" customWidth="1"/>
    <col min="15" max="256" width="8.75390625" style="23" customWidth="1"/>
    <col min="257" max="257" width="3.25390625" style="23" customWidth="1"/>
    <col min="258" max="258" width="6.00390625" style="23" customWidth="1"/>
    <col min="259" max="259" width="28.00390625" style="23" customWidth="1"/>
    <col min="260" max="260" width="2.25390625" style="23" customWidth="1"/>
    <col min="261" max="261" width="6.125" style="23" customWidth="1"/>
    <col min="262" max="262" width="2.00390625" style="23" bestFit="1" customWidth="1"/>
    <col min="263" max="263" width="2.00390625" style="23" customWidth="1"/>
    <col min="264" max="264" width="5.375" style="23" customWidth="1"/>
    <col min="265" max="265" width="3.25390625" style="23" customWidth="1"/>
    <col min="266" max="266" width="7.75390625" style="23" customWidth="1"/>
    <col min="267" max="267" width="2.00390625" style="23" bestFit="1" customWidth="1"/>
    <col min="268" max="268" width="3.25390625" style="23" customWidth="1"/>
    <col min="269" max="269" width="8.75390625" style="23" bestFit="1" customWidth="1"/>
    <col min="270" max="270" width="20.00390625" style="23" customWidth="1"/>
    <col min="271" max="512" width="8.75390625" style="23" customWidth="1"/>
    <col min="513" max="513" width="3.25390625" style="23" customWidth="1"/>
    <col min="514" max="514" width="6.00390625" style="23" customWidth="1"/>
    <col min="515" max="515" width="28.00390625" style="23" customWidth="1"/>
    <col min="516" max="516" width="2.25390625" style="23" customWidth="1"/>
    <col min="517" max="517" width="6.125" style="23" customWidth="1"/>
    <col min="518" max="518" width="2.00390625" style="23" bestFit="1" customWidth="1"/>
    <col min="519" max="519" width="2.00390625" style="23" customWidth="1"/>
    <col min="520" max="520" width="5.375" style="23" customWidth="1"/>
    <col min="521" max="521" width="3.25390625" style="23" customWidth="1"/>
    <col min="522" max="522" width="7.75390625" style="23" customWidth="1"/>
    <col min="523" max="523" width="2.00390625" style="23" bestFit="1" customWidth="1"/>
    <col min="524" max="524" width="3.25390625" style="23" customWidth="1"/>
    <col min="525" max="525" width="8.75390625" style="23" bestFit="1" customWidth="1"/>
    <col min="526" max="526" width="20.00390625" style="23" customWidth="1"/>
    <col min="527" max="768" width="8.75390625" style="23" customWidth="1"/>
    <col min="769" max="769" width="3.25390625" style="23" customWidth="1"/>
    <col min="770" max="770" width="6.00390625" style="23" customWidth="1"/>
    <col min="771" max="771" width="28.00390625" style="23" customWidth="1"/>
    <col min="772" max="772" width="2.25390625" style="23" customWidth="1"/>
    <col min="773" max="773" width="6.125" style="23" customWidth="1"/>
    <col min="774" max="774" width="2.00390625" style="23" bestFit="1" customWidth="1"/>
    <col min="775" max="775" width="2.00390625" style="23" customWidth="1"/>
    <col min="776" max="776" width="5.375" style="23" customWidth="1"/>
    <col min="777" max="777" width="3.25390625" style="23" customWidth="1"/>
    <col min="778" max="778" width="7.75390625" style="23" customWidth="1"/>
    <col min="779" max="779" width="2.00390625" style="23" bestFit="1" customWidth="1"/>
    <col min="780" max="780" width="3.25390625" style="23" customWidth="1"/>
    <col min="781" max="781" width="8.75390625" style="23" bestFit="1" customWidth="1"/>
    <col min="782" max="782" width="20.00390625" style="23" customWidth="1"/>
    <col min="783" max="1024" width="8.75390625" style="23" customWidth="1"/>
    <col min="1025" max="1025" width="3.25390625" style="23" customWidth="1"/>
    <col min="1026" max="1026" width="6.00390625" style="23" customWidth="1"/>
    <col min="1027" max="1027" width="28.00390625" style="23" customWidth="1"/>
    <col min="1028" max="1028" width="2.25390625" style="23" customWidth="1"/>
    <col min="1029" max="1029" width="6.125" style="23" customWidth="1"/>
    <col min="1030" max="1030" width="2.00390625" style="23" bestFit="1" customWidth="1"/>
    <col min="1031" max="1031" width="2.00390625" style="23" customWidth="1"/>
    <col min="1032" max="1032" width="5.375" style="23" customWidth="1"/>
    <col min="1033" max="1033" width="3.25390625" style="23" customWidth="1"/>
    <col min="1034" max="1034" width="7.75390625" style="23" customWidth="1"/>
    <col min="1035" max="1035" width="2.00390625" style="23" bestFit="1" customWidth="1"/>
    <col min="1036" max="1036" width="3.25390625" style="23" customWidth="1"/>
    <col min="1037" max="1037" width="8.75390625" style="23" bestFit="1" customWidth="1"/>
    <col min="1038" max="1038" width="20.00390625" style="23" customWidth="1"/>
    <col min="1039" max="1280" width="8.75390625" style="23" customWidth="1"/>
    <col min="1281" max="1281" width="3.25390625" style="23" customWidth="1"/>
    <col min="1282" max="1282" width="6.00390625" style="23" customWidth="1"/>
    <col min="1283" max="1283" width="28.00390625" style="23" customWidth="1"/>
    <col min="1284" max="1284" width="2.25390625" style="23" customWidth="1"/>
    <col min="1285" max="1285" width="6.125" style="23" customWidth="1"/>
    <col min="1286" max="1286" width="2.00390625" style="23" bestFit="1" customWidth="1"/>
    <col min="1287" max="1287" width="2.00390625" style="23" customWidth="1"/>
    <col min="1288" max="1288" width="5.375" style="23" customWidth="1"/>
    <col min="1289" max="1289" width="3.25390625" style="23" customWidth="1"/>
    <col min="1290" max="1290" width="7.75390625" style="23" customWidth="1"/>
    <col min="1291" max="1291" width="2.00390625" style="23" bestFit="1" customWidth="1"/>
    <col min="1292" max="1292" width="3.25390625" style="23" customWidth="1"/>
    <col min="1293" max="1293" width="8.75390625" style="23" bestFit="1" customWidth="1"/>
    <col min="1294" max="1294" width="20.00390625" style="23" customWidth="1"/>
    <col min="1295" max="1536" width="8.75390625" style="23" customWidth="1"/>
    <col min="1537" max="1537" width="3.25390625" style="23" customWidth="1"/>
    <col min="1538" max="1538" width="6.00390625" style="23" customWidth="1"/>
    <col min="1539" max="1539" width="28.00390625" style="23" customWidth="1"/>
    <col min="1540" max="1540" width="2.25390625" style="23" customWidth="1"/>
    <col min="1541" max="1541" width="6.125" style="23" customWidth="1"/>
    <col min="1542" max="1542" width="2.00390625" style="23" bestFit="1" customWidth="1"/>
    <col min="1543" max="1543" width="2.00390625" style="23" customWidth="1"/>
    <col min="1544" max="1544" width="5.375" style="23" customWidth="1"/>
    <col min="1545" max="1545" width="3.25390625" style="23" customWidth="1"/>
    <col min="1546" max="1546" width="7.75390625" style="23" customWidth="1"/>
    <col min="1547" max="1547" width="2.00390625" style="23" bestFit="1" customWidth="1"/>
    <col min="1548" max="1548" width="3.25390625" style="23" customWidth="1"/>
    <col min="1549" max="1549" width="8.75390625" style="23" bestFit="1" customWidth="1"/>
    <col min="1550" max="1550" width="20.00390625" style="23" customWidth="1"/>
    <col min="1551" max="1792" width="8.75390625" style="23" customWidth="1"/>
    <col min="1793" max="1793" width="3.25390625" style="23" customWidth="1"/>
    <col min="1794" max="1794" width="6.00390625" style="23" customWidth="1"/>
    <col min="1795" max="1795" width="28.00390625" style="23" customWidth="1"/>
    <col min="1796" max="1796" width="2.25390625" style="23" customWidth="1"/>
    <col min="1797" max="1797" width="6.125" style="23" customWidth="1"/>
    <col min="1798" max="1798" width="2.00390625" style="23" bestFit="1" customWidth="1"/>
    <col min="1799" max="1799" width="2.00390625" style="23" customWidth="1"/>
    <col min="1800" max="1800" width="5.375" style="23" customWidth="1"/>
    <col min="1801" max="1801" width="3.25390625" style="23" customWidth="1"/>
    <col min="1802" max="1802" width="7.75390625" style="23" customWidth="1"/>
    <col min="1803" max="1803" width="2.00390625" style="23" bestFit="1" customWidth="1"/>
    <col min="1804" max="1804" width="3.25390625" style="23" customWidth="1"/>
    <col min="1805" max="1805" width="8.75390625" style="23" bestFit="1" customWidth="1"/>
    <col min="1806" max="1806" width="20.00390625" style="23" customWidth="1"/>
    <col min="1807" max="2048" width="8.75390625" style="23" customWidth="1"/>
    <col min="2049" max="2049" width="3.25390625" style="23" customWidth="1"/>
    <col min="2050" max="2050" width="6.00390625" style="23" customWidth="1"/>
    <col min="2051" max="2051" width="28.00390625" style="23" customWidth="1"/>
    <col min="2052" max="2052" width="2.25390625" style="23" customWidth="1"/>
    <col min="2053" max="2053" width="6.125" style="23" customWidth="1"/>
    <col min="2054" max="2054" width="2.00390625" style="23" bestFit="1" customWidth="1"/>
    <col min="2055" max="2055" width="2.00390625" style="23" customWidth="1"/>
    <col min="2056" max="2056" width="5.375" style="23" customWidth="1"/>
    <col min="2057" max="2057" width="3.25390625" style="23" customWidth="1"/>
    <col min="2058" max="2058" width="7.75390625" style="23" customWidth="1"/>
    <col min="2059" max="2059" width="2.00390625" style="23" bestFit="1" customWidth="1"/>
    <col min="2060" max="2060" width="3.25390625" style="23" customWidth="1"/>
    <col min="2061" max="2061" width="8.75390625" style="23" bestFit="1" customWidth="1"/>
    <col min="2062" max="2062" width="20.00390625" style="23" customWidth="1"/>
    <col min="2063" max="2304" width="8.75390625" style="23" customWidth="1"/>
    <col min="2305" max="2305" width="3.25390625" style="23" customWidth="1"/>
    <col min="2306" max="2306" width="6.00390625" style="23" customWidth="1"/>
    <col min="2307" max="2307" width="28.00390625" style="23" customWidth="1"/>
    <col min="2308" max="2308" width="2.25390625" style="23" customWidth="1"/>
    <col min="2309" max="2309" width="6.125" style="23" customWidth="1"/>
    <col min="2310" max="2310" width="2.00390625" style="23" bestFit="1" customWidth="1"/>
    <col min="2311" max="2311" width="2.00390625" style="23" customWidth="1"/>
    <col min="2312" max="2312" width="5.375" style="23" customWidth="1"/>
    <col min="2313" max="2313" width="3.25390625" style="23" customWidth="1"/>
    <col min="2314" max="2314" width="7.75390625" style="23" customWidth="1"/>
    <col min="2315" max="2315" width="2.00390625" style="23" bestFit="1" customWidth="1"/>
    <col min="2316" max="2316" width="3.25390625" style="23" customWidth="1"/>
    <col min="2317" max="2317" width="8.75390625" style="23" bestFit="1" customWidth="1"/>
    <col min="2318" max="2318" width="20.00390625" style="23" customWidth="1"/>
    <col min="2319" max="2560" width="8.75390625" style="23" customWidth="1"/>
    <col min="2561" max="2561" width="3.25390625" style="23" customWidth="1"/>
    <col min="2562" max="2562" width="6.00390625" style="23" customWidth="1"/>
    <col min="2563" max="2563" width="28.00390625" style="23" customWidth="1"/>
    <col min="2564" max="2564" width="2.25390625" style="23" customWidth="1"/>
    <col min="2565" max="2565" width="6.125" style="23" customWidth="1"/>
    <col min="2566" max="2566" width="2.00390625" style="23" bestFit="1" customWidth="1"/>
    <col min="2567" max="2567" width="2.00390625" style="23" customWidth="1"/>
    <col min="2568" max="2568" width="5.375" style="23" customWidth="1"/>
    <col min="2569" max="2569" width="3.25390625" style="23" customWidth="1"/>
    <col min="2570" max="2570" width="7.75390625" style="23" customWidth="1"/>
    <col min="2571" max="2571" width="2.00390625" style="23" bestFit="1" customWidth="1"/>
    <col min="2572" max="2572" width="3.25390625" style="23" customWidth="1"/>
    <col min="2573" max="2573" width="8.75390625" style="23" bestFit="1" customWidth="1"/>
    <col min="2574" max="2574" width="20.00390625" style="23" customWidth="1"/>
    <col min="2575" max="2816" width="8.75390625" style="23" customWidth="1"/>
    <col min="2817" max="2817" width="3.25390625" style="23" customWidth="1"/>
    <col min="2818" max="2818" width="6.00390625" style="23" customWidth="1"/>
    <col min="2819" max="2819" width="28.00390625" style="23" customWidth="1"/>
    <col min="2820" max="2820" width="2.25390625" style="23" customWidth="1"/>
    <col min="2821" max="2821" width="6.125" style="23" customWidth="1"/>
    <col min="2822" max="2822" width="2.00390625" style="23" bestFit="1" customWidth="1"/>
    <col min="2823" max="2823" width="2.00390625" style="23" customWidth="1"/>
    <col min="2824" max="2824" width="5.375" style="23" customWidth="1"/>
    <col min="2825" max="2825" width="3.25390625" style="23" customWidth="1"/>
    <col min="2826" max="2826" width="7.75390625" style="23" customWidth="1"/>
    <col min="2827" max="2827" width="2.00390625" style="23" bestFit="1" customWidth="1"/>
    <col min="2828" max="2828" width="3.25390625" style="23" customWidth="1"/>
    <col min="2829" max="2829" width="8.75390625" style="23" bestFit="1" customWidth="1"/>
    <col min="2830" max="2830" width="20.00390625" style="23" customWidth="1"/>
    <col min="2831" max="3072" width="8.75390625" style="23" customWidth="1"/>
    <col min="3073" max="3073" width="3.25390625" style="23" customWidth="1"/>
    <col min="3074" max="3074" width="6.00390625" style="23" customWidth="1"/>
    <col min="3075" max="3075" width="28.00390625" style="23" customWidth="1"/>
    <col min="3076" max="3076" width="2.25390625" style="23" customWidth="1"/>
    <col min="3077" max="3077" width="6.125" style="23" customWidth="1"/>
    <col min="3078" max="3078" width="2.00390625" style="23" bestFit="1" customWidth="1"/>
    <col min="3079" max="3079" width="2.00390625" style="23" customWidth="1"/>
    <col min="3080" max="3080" width="5.375" style="23" customWidth="1"/>
    <col min="3081" max="3081" width="3.25390625" style="23" customWidth="1"/>
    <col min="3082" max="3082" width="7.75390625" style="23" customWidth="1"/>
    <col min="3083" max="3083" width="2.00390625" style="23" bestFit="1" customWidth="1"/>
    <col min="3084" max="3084" width="3.25390625" style="23" customWidth="1"/>
    <col min="3085" max="3085" width="8.75390625" style="23" bestFit="1" customWidth="1"/>
    <col min="3086" max="3086" width="20.00390625" style="23" customWidth="1"/>
    <col min="3087" max="3328" width="8.75390625" style="23" customWidth="1"/>
    <col min="3329" max="3329" width="3.25390625" style="23" customWidth="1"/>
    <col min="3330" max="3330" width="6.00390625" style="23" customWidth="1"/>
    <col min="3331" max="3331" width="28.00390625" style="23" customWidth="1"/>
    <col min="3332" max="3332" width="2.25390625" style="23" customWidth="1"/>
    <col min="3333" max="3333" width="6.125" style="23" customWidth="1"/>
    <col min="3334" max="3334" width="2.00390625" style="23" bestFit="1" customWidth="1"/>
    <col min="3335" max="3335" width="2.00390625" style="23" customWidth="1"/>
    <col min="3336" max="3336" width="5.375" style="23" customWidth="1"/>
    <col min="3337" max="3337" width="3.25390625" style="23" customWidth="1"/>
    <col min="3338" max="3338" width="7.75390625" style="23" customWidth="1"/>
    <col min="3339" max="3339" width="2.00390625" style="23" bestFit="1" customWidth="1"/>
    <col min="3340" max="3340" width="3.25390625" style="23" customWidth="1"/>
    <col min="3341" max="3341" width="8.75390625" style="23" bestFit="1" customWidth="1"/>
    <col min="3342" max="3342" width="20.00390625" style="23" customWidth="1"/>
    <col min="3343" max="3584" width="8.75390625" style="23" customWidth="1"/>
    <col min="3585" max="3585" width="3.25390625" style="23" customWidth="1"/>
    <col min="3586" max="3586" width="6.00390625" style="23" customWidth="1"/>
    <col min="3587" max="3587" width="28.00390625" style="23" customWidth="1"/>
    <col min="3588" max="3588" width="2.25390625" style="23" customWidth="1"/>
    <col min="3589" max="3589" width="6.125" style="23" customWidth="1"/>
    <col min="3590" max="3590" width="2.00390625" style="23" bestFit="1" customWidth="1"/>
    <col min="3591" max="3591" width="2.00390625" style="23" customWidth="1"/>
    <col min="3592" max="3592" width="5.375" style="23" customWidth="1"/>
    <col min="3593" max="3593" width="3.25390625" style="23" customWidth="1"/>
    <col min="3594" max="3594" width="7.75390625" style="23" customWidth="1"/>
    <col min="3595" max="3595" width="2.00390625" style="23" bestFit="1" customWidth="1"/>
    <col min="3596" max="3596" width="3.25390625" style="23" customWidth="1"/>
    <col min="3597" max="3597" width="8.75390625" style="23" bestFit="1" customWidth="1"/>
    <col min="3598" max="3598" width="20.00390625" style="23" customWidth="1"/>
    <col min="3599" max="3840" width="8.75390625" style="23" customWidth="1"/>
    <col min="3841" max="3841" width="3.25390625" style="23" customWidth="1"/>
    <col min="3842" max="3842" width="6.00390625" style="23" customWidth="1"/>
    <col min="3843" max="3843" width="28.00390625" style="23" customWidth="1"/>
    <col min="3844" max="3844" width="2.25390625" style="23" customWidth="1"/>
    <col min="3845" max="3845" width="6.125" style="23" customWidth="1"/>
    <col min="3846" max="3846" width="2.00390625" style="23" bestFit="1" customWidth="1"/>
    <col min="3847" max="3847" width="2.00390625" style="23" customWidth="1"/>
    <col min="3848" max="3848" width="5.375" style="23" customWidth="1"/>
    <col min="3849" max="3849" width="3.25390625" style="23" customWidth="1"/>
    <col min="3850" max="3850" width="7.75390625" style="23" customWidth="1"/>
    <col min="3851" max="3851" width="2.00390625" style="23" bestFit="1" customWidth="1"/>
    <col min="3852" max="3852" width="3.25390625" style="23" customWidth="1"/>
    <col min="3853" max="3853" width="8.75390625" style="23" bestFit="1" customWidth="1"/>
    <col min="3854" max="3854" width="20.00390625" style="23" customWidth="1"/>
    <col min="3855" max="4096" width="8.75390625" style="23" customWidth="1"/>
    <col min="4097" max="4097" width="3.25390625" style="23" customWidth="1"/>
    <col min="4098" max="4098" width="6.00390625" style="23" customWidth="1"/>
    <col min="4099" max="4099" width="28.00390625" style="23" customWidth="1"/>
    <col min="4100" max="4100" width="2.25390625" style="23" customWidth="1"/>
    <col min="4101" max="4101" width="6.125" style="23" customWidth="1"/>
    <col min="4102" max="4102" width="2.00390625" style="23" bestFit="1" customWidth="1"/>
    <col min="4103" max="4103" width="2.00390625" style="23" customWidth="1"/>
    <col min="4104" max="4104" width="5.375" style="23" customWidth="1"/>
    <col min="4105" max="4105" width="3.25390625" style="23" customWidth="1"/>
    <col min="4106" max="4106" width="7.75390625" style="23" customWidth="1"/>
    <col min="4107" max="4107" width="2.00390625" style="23" bestFit="1" customWidth="1"/>
    <col min="4108" max="4108" width="3.25390625" style="23" customWidth="1"/>
    <col min="4109" max="4109" width="8.75390625" style="23" bestFit="1" customWidth="1"/>
    <col min="4110" max="4110" width="20.00390625" style="23" customWidth="1"/>
    <col min="4111" max="4352" width="8.75390625" style="23" customWidth="1"/>
    <col min="4353" max="4353" width="3.25390625" style="23" customWidth="1"/>
    <col min="4354" max="4354" width="6.00390625" style="23" customWidth="1"/>
    <col min="4355" max="4355" width="28.00390625" style="23" customWidth="1"/>
    <col min="4356" max="4356" width="2.25390625" style="23" customWidth="1"/>
    <col min="4357" max="4357" width="6.125" style="23" customWidth="1"/>
    <col min="4358" max="4358" width="2.00390625" style="23" bestFit="1" customWidth="1"/>
    <col min="4359" max="4359" width="2.00390625" style="23" customWidth="1"/>
    <col min="4360" max="4360" width="5.375" style="23" customWidth="1"/>
    <col min="4361" max="4361" width="3.25390625" style="23" customWidth="1"/>
    <col min="4362" max="4362" width="7.75390625" style="23" customWidth="1"/>
    <col min="4363" max="4363" width="2.00390625" style="23" bestFit="1" customWidth="1"/>
    <col min="4364" max="4364" width="3.25390625" style="23" customWidth="1"/>
    <col min="4365" max="4365" width="8.75390625" style="23" bestFit="1" customWidth="1"/>
    <col min="4366" max="4366" width="20.00390625" style="23" customWidth="1"/>
    <col min="4367" max="4608" width="8.75390625" style="23" customWidth="1"/>
    <col min="4609" max="4609" width="3.25390625" style="23" customWidth="1"/>
    <col min="4610" max="4610" width="6.00390625" style="23" customWidth="1"/>
    <col min="4611" max="4611" width="28.00390625" style="23" customWidth="1"/>
    <col min="4612" max="4612" width="2.25390625" style="23" customWidth="1"/>
    <col min="4613" max="4613" width="6.125" style="23" customWidth="1"/>
    <col min="4614" max="4614" width="2.00390625" style="23" bestFit="1" customWidth="1"/>
    <col min="4615" max="4615" width="2.00390625" style="23" customWidth="1"/>
    <col min="4616" max="4616" width="5.375" style="23" customWidth="1"/>
    <col min="4617" max="4617" width="3.25390625" style="23" customWidth="1"/>
    <col min="4618" max="4618" width="7.75390625" style="23" customWidth="1"/>
    <col min="4619" max="4619" width="2.00390625" style="23" bestFit="1" customWidth="1"/>
    <col min="4620" max="4620" width="3.25390625" style="23" customWidth="1"/>
    <col min="4621" max="4621" width="8.75390625" style="23" bestFit="1" customWidth="1"/>
    <col min="4622" max="4622" width="20.00390625" style="23" customWidth="1"/>
    <col min="4623" max="4864" width="8.75390625" style="23" customWidth="1"/>
    <col min="4865" max="4865" width="3.25390625" style="23" customWidth="1"/>
    <col min="4866" max="4866" width="6.00390625" style="23" customWidth="1"/>
    <col min="4867" max="4867" width="28.00390625" style="23" customWidth="1"/>
    <col min="4868" max="4868" width="2.25390625" style="23" customWidth="1"/>
    <col min="4869" max="4869" width="6.125" style="23" customWidth="1"/>
    <col min="4870" max="4870" width="2.00390625" style="23" bestFit="1" customWidth="1"/>
    <col min="4871" max="4871" width="2.00390625" style="23" customWidth="1"/>
    <col min="4872" max="4872" width="5.375" style="23" customWidth="1"/>
    <col min="4873" max="4873" width="3.25390625" style="23" customWidth="1"/>
    <col min="4874" max="4874" width="7.75390625" style="23" customWidth="1"/>
    <col min="4875" max="4875" width="2.00390625" style="23" bestFit="1" customWidth="1"/>
    <col min="4876" max="4876" width="3.25390625" style="23" customWidth="1"/>
    <col min="4877" max="4877" width="8.75390625" style="23" bestFit="1" customWidth="1"/>
    <col min="4878" max="4878" width="20.00390625" style="23" customWidth="1"/>
    <col min="4879" max="5120" width="8.75390625" style="23" customWidth="1"/>
    <col min="5121" max="5121" width="3.25390625" style="23" customWidth="1"/>
    <col min="5122" max="5122" width="6.00390625" style="23" customWidth="1"/>
    <col min="5123" max="5123" width="28.00390625" style="23" customWidth="1"/>
    <col min="5124" max="5124" width="2.25390625" style="23" customWidth="1"/>
    <col min="5125" max="5125" width="6.125" style="23" customWidth="1"/>
    <col min="5126" max="5126" width="2.00390625" style="23" bestFit="1" customWidth="1"/>
    <col min="5127" max="5127" width="2.00390625" style="23" customWidth="1"/>
    <col min="5128" max="5128" width="5.375" style="23" customWidth="1"/>
    <col min="5129" max="5129" width="3.25390625" style="23" customWidth="1"/>
    <col min="5130" max="5130" width="7.75390625" style="23" customWidth="1"/>
    <col min="5131" max="5131" width="2.00390625" style="23" bestFit="1" customWidth="1"/>
    <col min="5132" max="5132" width="3.25390625" style="23" customWidth="1"/>
    <col min="5133" max="5133" width="8.75390625" style="23" bestFit="1" customWidth="1"/>
    <col min="5134" max="5134" width="20.00390625" style="23" customWidth="1"/>
    <col min="5135" max="5376" width="8.75390625" style="23" customWidth="1"/>
    <col min="5377" max="5377" width="3.25390625" style="23" customWidth="1"/>
    <col min="5378" max="5378" width="6.00390625" style="23" customWidth="1"/>
    <col min="5379" max="5379" width="28.00390625" style="23" customWidth="1"/>
    <col min="5380" max="5380" width="2.25390625" style="23" customWidth="1"/>
    <col min="5381" max="5381" width="6.125" style="23" customWidth="1"/>
    <col min="5382" max="5382" width="2.00390625" style="23" bestFit="1" customWidth="1"/>
    <col min="5383" max="5383" width="2.00390625" style="23" customWidth="1"/>
    <col min="5384" max="5384" width="5.375" style="23" customWidth="1"/>
    <col min="5385" max="5385" width="3.25390625" style="23" customWidth="1"/>
    <col min="5386" max="5386" width="7.75390625" style="23" customWidth="1"/>
    <col min="5387" max="5387" width="2.00390625" style="23" bestFit="1" customWidth="1"/>
    <col min="5388" max="5388" width="3.25390625" style="23" customWidth="1"/>
    <col min="5389" max="5389" width="8.75390625" style="23" bestFit="1" customWidth="1"/>
    <col min="5390" max="5390" width="20.00390625" style="23" customWidth="1"/>
    <col min="5391" max="5632" width="8.75390625" style="23" customWidth="1"/>
    <col min="5633" max="5633" width="3.25390625" style="23" customWidth="1"/>
    <col min="5634" max="5634" width="6.00390625" style="23" customWidth="1"/>
    <col min="5635" max="5635" width="28.00390625" style="23" customWidth="1"/>
    <col min="5636" max="5636" width="2.25390625" style="23" customWidth="1"/>
    <col min="5637" max="5637" width="6.125" style="23" customWidth="1"/>
    <col min="5638" max="5638" width="2.00390625" style="23" bestFit="1" customWidth="1"/>
    <col min="5639" max="5639" width="2.00390625" style="23" customWidth="1"/>
    <col min="5640" max="5640" width="5.375" style="23" customWidth="1"/>
    <col min="5641" max="5641" width="3.25390625" style="23" customWidth="1"/>
    <col min="5642" max="5642" width="7.75390625" style="23" customWidth="1"/>
    <col min="5643" max="5643" width="2.00390625" style="23" bestFit="1" customWidth="1"/>
    <col min="5644" max="5644" width="3.25390625" style="23" customWidth="1"/>
    <col min="5645" max="5645" width="8.75390625" style="23" bestFit="1" customWidth="1"/>
    <col min="5646" max="5646" width="20.00390625" style="23" customWidth="1"/>
    <col min="5647" max="5888" width="8.75390625" style="23" customWidth="1"/>
    <col min="5889" max="5889" width="3.25390625" style="23" customWidth="1"/>
    <col min="5890" max="5890" width="6.00390625" style="23" customWidth="1"/>
    <col min="5891" max="5891" width="28.00390625" style="23" customWidth="1"/>
    <col min="5892" max="5892" width="2.25390625" style="23" customWidth="1"/>
    <col min="5893" max="5893" width="6.125" style="23" customWidth="1"/>
    <col min="5894" max="5894" width="2.00390625" style="23" bestFit="1" customWidth="1"/>
    <col min="5895" max="5895" width="2.00390625" style="23" customWidth="1"/>
    <col min="5896" max="5896" width="5.375" style="23" customWidth="1"/>
    <col min="5897" max="5897" width="3.25390625" style="23" customWidth="1"/>
    <col min="5898" max="5898" width="7.75390625" style="23" customWidth="1"/>
    <col min="5899" max="5899" width="2.00390625" style="23" bestFit="1" customWidth="1"/>
    <col min="5900" max="5900" width="3.25390625" style="23" customWidth="1"/>
    <col min="5901" max="5901" width="8.75390625" style="23" bestFit="1" customWidth="1"/>
    <col min="5902" max="5902" width="20.00390625" style="23" customWidth="1"/>
    <col min="5903" max="6144" width="8.75390625" style="23" customWidth="1"/>
    <col min="6145" max="6145" width="3.25390625" style="23" customWidth="1"/>
    <col min="6146" max="6146" width="6.00390625" style="23" customWidth="1"/>
    <col min="6147" max="6147" width="28.00390625" style="23" customWidth="1"/>
    <col min="6148" max="6148" width="2.25390625" style="23" customWidth="1"/>
    <col min="6149" max="6149" width="6.125" style="23" customWidth="1"/>
    <col min="6150" max="6150" width="2.00390625" style="23" bestFit="1" customWidth="1"/>
    <col min="6151" max="6151" width="2.00390625" style="23" customWidth="1"/>
    <col min="6152" max="6152" width="5.375" style="23" customWidth="1"/>
    <col min="6153" max="6153" width="3.25390625" style="23" customWidth="1"/>
    <col min="6154" max="6154" width="7.75390625" style="23" customWidth="1"/>
    <col min="6155" max="6155" width="2.00390625" style="23" bestFit="1" customWidth="1"/>
    <col min="6156" max="6156" width="3.25390625" style="23" customWidth="1"/>
    <col min="6157" max="6157" width="8.75390625" style="23" bestFit="1" customWidth="1"/>
    <col min="6158" max="6158" width="20.00390625" style="23" customWidth="1"/>
    <col min="6159" max="6400" width="8.75390625" style="23" customWidth="1"/>
    <col min="6401" max="6401" width="3.25390625" style="23" customWidth="1"/>
    <col min="6402" max="6402" width="6.00390625" style="23" customWidth="1"/>
    <col min="6403" max="6403" width="28.00390625" style="23" customWidth="1"/>
    <col min="6404" max="6404" width="2.25390625" style="23" customWidth="1"/>
    <col min="6405" max="6405" width="6.125" style="23" customWidth="1"/>
    <col min="6406" max="6406" width="2.00390625" style="23" bestFit="1" customWidth="1"/>
    <col min="6407" max="6407" width="2.00390625" style="23" customWidth="1"/>
    <col min="6408" max="6408" width="5.375" style="23" customWidth="1"/>
    <col min="6409" max="6409" width="3.25390625" style="23" customWidth="1"/>
    <col min="6410" max="6410" width="7.75390625" style="23" customWidth="1"/>
    <col min="6411" max="6411" width="2.00390625" style="23" bestFit="1" customWidth="1"/>
    <col min="6412" max="6412" width="3.25390625" style="23" customWidth="1"/>
    <col min="6413" max="6413" width="8.75390625" style="23" bestFit="1" customWidth="1"/>
    <col min="6414" max="6414" width="20.00390625" style="23" customWidth="1"/>
    <col min="6415" max="6656" width="8.75390625" style="23" customWidth="1"/>
    <col min="6657" max="6657" width="3.25390625" style="23" customWidth="1"/>
    <col min="6658" max="6658" width="6.00390625" style="23" customWidth="1"/>
    <col min="6659" max="6659" width="28.00390625" style="23" customWidth="1"/>
    <col min="6660" max="6660" width="2.25390625" style="23" customWidth="1"/>
    <col min="6661" max="6661" width="6.125" style="23" customWidth="1"/>
    <col min="6662" max="6662" width="2.00390625" style="23" bestFit="1" customWidth="1"/>
    <col min="6663" max="6663" width="2.00390625" style="23" customWidth="1"/>
    <col min="6664" max="6664" width="5.375" style="23" customWidth="1"/>
    <col min="6665" max="6665" width="3.25390625" style="23" customWidth="1"/>
    <col min="6666" max="6666" width="7.75390625" style="23" customWidth="1"/>
    <col min="6667" max="6667" width="2.00390625" style="23" bestFit="1" customWidth="1"/>
    <col min="6668" max="6668" width="3.25390625" style="23" customWidth="1"/>
    <col min="6669" max="6669" width="8.75390625" style="23" bestFit="1" customWidth="1"/>
    <col min="6670" max="6670" width="20.00390625" style="23" customWidth="1"/>
    <col min="6671" max="6912" width="8.75390625" style="23" customWidth="1"/>
    <col min="6913" max="6913" width="3.25390625" style="23" customWidth="1"/>
    <col min="6914" max="6914" width="6.00390625" style="23" customWidth="1"/>
    <col min="6915" max="6915" width="28.00390625" style="23" customWidth="1"/>
    <col min="6916" max="6916" width="2.25390625" style="23" customWidth="1"/>
    <col min="6917" max="6917" width="6.125" style="23" customWidth="1"/>
    <col min="6918" max="6918" width="2.00390625" style="23" bestFit="1" customWidth="1"/>
    <col min="6919" max="6919" width="2.00390625" style="23" customWidth="1"/>
    <col min="6920" max="6920" width="5.375" style="23" customWidth="1"/>
    <col min="6921" max="6921" width="3.25390625" style="23" customWidth="1"/>
    <col min="6922" max="6922" width="7.75390625" style="23" customWidth="1"/>
    <col min="6923" max="6923" width="2.00390625" style="23" bestFit="1" customWidth="1"/>
    <col min="6924" max="6924" width="3.25390625" style="23" customWidth="1"/>
    <col min="6925" max="6925" width="8.75390625" style="23" bestFit="1" customWidth="1"/>
    <col min="6926" max="6926" width="20.00390625" style="23" customWidth="1"/>
    <col min="6927" max="7168" width="8.75390625" style="23" customWidth="1"/>
    <col min="7169" max="7169" width="3.25390625" style="23" customWidth="1"/>
    <col min="7170" max="7170" width="6.00390625" style="23" customWidth="1"/>
    <col min="7171" max="7171" width="28.00390625" style="23" customWidth="1"/>
    <col min="7172" max="7172" width="2.25390625" style="23" customWidth="1"/>
    <col min="7173" max="7173" width="6.125" style="23" customWidth="1"/>
    <col min="7174" max="7174" width="2.00390625" style="23" bestFit="1" customWidth="1"/>
    <col min="7175" max="7175" width="2.00390625" style="23" customWidth="1"/>
    <col min="7176" max="7176" width="5.375" style="23" customWidth="1"/>
    <col min="7177" max="7177" width="3.25390625" style="23" customWidth="1"/>
    <col min="7178" max="7178" width="7.75390625" style="23" customWidth="1"/>
    <col min="7179" max="7179" width="2.00390625" style="23" bestFit="1" customWidth="1"/>
    <col min="7180" max="7180" width="3.25390625" style="23" customWidth="1"/>
    <col min="7181" max="7181" width="8.75390625" style="23" bestFit="1" customWidth="1"/>
    <col min="7182" max="7182" width="20.00390625" style="23" customWidth="1"/>
    <col min="7183" max="7424" width="8.75390625" style="23" customWidth="1"/>
    <col min="7425" max="7425" width="3.25390625" style="23" customWidth="1"/>
    <col min="7426" max="7426" width="6.00390625" style="23" customWidth="1"/>
    <col min="7427" max="7427" width="28.00390625" style="23" customWidth="1"/>
    <col min="7428" max="7428" width="2.25390625" style="23" customWidth="1"/>
    <col min="7429" max="7429" width="6.125" style="23" customWidth="1"/>
    <col min="7430" max="7430" width="2.00390625" style="23" bestFit="1" customWidth="1"/>
    <col min="7431" max="7431" width="2.00390625" style="23" customWidth="1"/>
    <col min="7432" max="7432" width="5.375" style="23" customWidth="1"/>
    <col min="7433" max="7433" width="3.25390625" style="23" customWidth="1"/>
    <col min="7434" max="7434" width="7.75390625" style="23" customWidth="1"/>
    <col min="7435" max="7435" width="2.00390625" style="23" bestFit="1" customWidth="1"/>
    <col min="7436" max="7436" width="3.25390625" style="23" customWidth="1"/>
    <col min="7437" max="7437" width="8.75390625" style="23" bestFit="1" customWidth="1"/>
    <col min="7438" max="7438" width="20.00390625" style="23" customWidth="1"/>
    <col min="7439" max="7680" width="8.75390625" style="23" customWidth="1"/>
    <col min="7681" max="7681" width="3.25390625" style="23" customWidth="1"/>
    <col min="7682" max="7682" width="6.00390625" style="23" customWidth="1"/>
    <col min="7683" max="7683" width="28.00390625" style="23" customWidth="1"/>
    <col min="7684" max="7684" width="2.25390625" style="23" customWidth="1"/>
    <col min="7685" max="7685" width="6.125" style="23" customWidth="1"/>
    <col min="7686" max="7686" width="2.00390625" style="23" bestFit="1" customWidth="1"/>
    <col min="7687" max="7687" width="2.00390625" style="23" customWidth="1"/>
    <col min="7688" max="7688" width="5.375" style="23" customWidth="1"/>
    <col min="7689" max="7689" width="3.25390625" style="23" customWidth="1"/>
    <col min="7690" max="7690" width="7.75390625" style="23" customWidth="1"/>
    <col min="7691" max="7691" width="2.00390625" style="23" bestFit="1" customWidth="1"/>
    <col min="7692" max="7692" width="3.25390625" style="23" customWidth="1"/>
    <col min="7693" max="7693" width="8.75390625" style="23" bestFit="1" customWidth="1"/>
    <col min="7694" max="7694" width="20.00390625" style="23" customWidth="1"/>
    <col min="7695" max="7936" width="8.75390625" style="23" customWidth="1"/>
    <col min="7937" max="7937" width="3.25390625" style="23" customWidth="1"/>
    <col min="7938" max="7938" width="6.00390625" style="23" customWidth="1"/>
    <col min="7939" max="7939" width="28.00390625" style="23" customWidth="1"/>
    <col min="7940" max="7940" width="2.25390625" style="23" customWidth="1"/>
    <col min="7941" max="7941" width="6.125" style="23" customWidth="1"/>
    <col min="7942" max="7942" width="2.00390625" style="23" bestFit="1" customWidth="1"/>
    <col min="7943" max="7943" width="2.00390625" style="23" customWidth="1"/>
    <col min="7944" max="7944" width="5.375" style="23" customWidth="1"/>
    <col min="7945" max="7945" width="3.25390625" style="23" customWidth="1"/>
    <col min="7946" max="7946" width="7.75390625" style="23" customWidth="1"/>
    <col min="7947" max="7947" width="2.00390625" style="23" bestFit="1" customWidth="1"/>
    <col min="7948" max="7948" width="3.25390625" style="23" customWidth="1"/>
    <col min="7949" max="7949" width="8.75390625" style="23" bestFit="1" customWidth="1"/>
    <col min="7950" max="7950" width="20.00390625" style="23" customWidth="1"/>
    <col min="7951" max="8192" width="8.75390625" style="23" customWidth="1"/>
    <col min="8193" max="8193" width="3.25390625" style="23" customWidth="1"/>
    <col min="8194" max="8194" width="6.00390625" style="23" customWidth="1"/>
    <col min="8195" max="8195" width="28.00390625" style="23" customWidth="1"/>
    <col min="8196" max="8196" width="2.25390625" style="23" customWidth="1"/>
    <col min="8197" max="8197" width="6.125" style="23" customWidth="1"/>
    <col min="8198" max="8198" width="2.00390625" style="23" bestFit="1" customWidth="1"/>
    <col min="8199" max="8199" width="2.00390625" style="23" customWidth="1"/>
    <col min="8200" max="8200" width="5.375" style="23" customWidth="1"/>
    <col min="8201" max="8201" width="3.25390625" style="23" customWidth="1"/>
    <col min="8202" max="8202" width="7.75390625" style="23" customWidth="1"/>
    <col min="8203" max="8203" width="2.00390625" style="23" bestFit="1" customWidth="1"/>
    <col min="8204" max="8204" width="3.25390625" style="23" customWidth="1"/>
    <col min="8205" max="8205" width="8.75390625" style="23" bestFit="1" customWidth="1"/>
    <col min="8206" max="8206" width="20.00390625" style="23" customWidth="1"/>
    <col min="8207" max="8448" width="8.75390625" style="23" customWidth="1"/>
    <col min="8449" max="8449" width="3.25390625" style="23" customWidth="1"/>
    <col min="8450" max="8450" width="6.00390625" style="23" customWidth="1"/>
    <col min="8451" max="8451" width="28.00390625" style="23" customWidth="1"/>
    <col min="8452" max="8452" width="2.25390625" style="23" customWidth="1"/>
    <col min="8453" max="8453" width="6.125" style="23" customWidth="1"/>
    <col min="8454" max="8454" width="2.00390625" style="23" bestFit="1" customWidth="1"/>
    <col min="8455" max="8455" width="2.00390625" style="23" customWidth="1"/>
    <col min="8456" max="8456" width="5.375" style="23" customWidth="1"/>
    <col min="8457" max="8457" width="3.25390625" style="23" customWidth="1"/>
    <col min="8458" max="8458" width="7.75390625" style="23" customWidth="1"/>
    <col min="8459" max="8459" width="2.00390625" style="23" bestFit="1" customWidth="1"/>
    <col min="8460" max="8460" width="3.25390625" style="23" customWidth="1"/>
    <col min="8461" max="8461" width="8.75390625" style="23" bestFit="1" customWidth="1"/>
    <col min="8462" max="8462" width="20.00390625" style="23" customWidth="1"/>
    <col min="8463" max="8704" width="8.75390625" style="23" customWidth="1"/>
    <col min="8705" max="8705" width="3.25390625" style="23" customWidth="1"/>
    <col min="8706" max="8706" width="6.00390625" style="23" customWidth="1"/>
    <col min="8707" max="8707" width="28.00390625" style="23" customWidth="1"/>
    <col min="8708" max="8708" width="2.25390625" style="23" customWidth="1"/>
    <col min="8709" max="8709" width="6.125" style="23" customWidth="1"/>
    <col min="8710" max="8710" width="2.00390625" style="23" bestFit="1" customWidth="1"/>
    <col min="8711" max="8711" width="2.00390625" style="23" customWidth="1"/>
    <col min="8712" max="8712" width="5.375" style="23" customWidth="1"/>
    <col min="8713" max="8713" width="3.25390625" style="23" customWidth="1"/>
    <col min="8714" max="8714" width="7.75390625" style="23" customWidth="1"/>
    <col min="8715" max="8715" width="2.00390625" style="23" bestFit="1" customWidth="1"/>
    <col min="8716" max="8716" width="3.25390625" style="23" customWidth="1"/>
    <col min="8717" max="8717" width="8.75390625" style="23" bestFit="1" customWidth="1"/>
    <col min="8718" max="8718" width="20.00390625" style="23" customWidth="1"/>
    <col min="8719" max="8960" width="8.75390625" style="23" customWidth="1"/>
    <col min="8961" max="8961" width="3.25390625" style="23" customWidth="1"/>
    <col min="8962" max="8962" width="6.00390625" style="23" customWidth="1"/>
    <col min="8963" max="8963" width="28.00390625" style="23" customWidth="1"/>
    <col min="8964" max="8964" width="2.25390625" style="23" customWidth="1"/>
    <col min="8965" max="8965" width="6.125" style="23" customWidth="1"/>
    <col min="8966" max="8966" width="2.00390625" style="23" bestFit="1" customWidth="1"/>
    <col min="8967" max="8967" width="2.00390625" style="23" customWidth="1"/>
    <col min="8968" max="8968" width="5.375" style="23" customWidth="1"/>
    <col min="8969" max="8969" width="3.25390625" style="23" customWidth="1"/>
    <col min="8970" max="8970" width="7.75390625" style="23" customWidth="1"/>
    <col min="8971" max="8971" width="2.00390625" style="23" bestFit="1" customWidth="1"/>
    <col min="8972" max="8972" width="3.25390625" style="23" customWidth="1"/>
    <col min="8973" max="8973" width="8.75390625" style="23" bestFit="1" customWidth="1"/>
    <col min="8974" max="8974" width="20.00390625" style="23" customWidth="1"/>
    <col min="8975" max="9216" width="8.75390625" style="23" customWidth="1"/>
    <col min="9217" max="9217" width="3.25390625" style="23" customWidth="1"/>
    <col min="9218" max="9218" width="6.00390625" style="23" customWidth="1"/>
    <col min="9219" max="9219" width="28.00390625" style="23" customWidth="1"/>
    <col min="9220" max="9220" width="2.25390625" style="23" customWidth="1"/>
    <col min="9221" max="9221" width="6.125" style="23" customWidth="1"/>
    <col min="9222" max="9222" width="2.00390625" style="23" bestFit="1" customWidth="1"/>
    <col min="9223" max="9223" width="2.00390625" style="23" customWidth="1"/>
    <col min="9224" max="9224" width="5.375" style="23" customWidth="1"/>
    <col min="9225" max="9225" width="3.25390625" style="23" customWidth="1"/>
    <col min="9226" max="9226" width="7.75390625" style="23" customWidth="1"/>
    <col min="9227" max="9227" width="2.00390625" style="23" bestFit="1" customWidth="1"/>
    <col min="9228" max="9228" width="3.25390625" style="23" customWidth="1"/>
    <col min="9229" max="9229" width="8.75390625" style="23" bestFit="1" customWidth="1"/>
    <col min="9230" max="9230" width="20.00390625" style="23" customWidth="1"/>
    <col min="9231" max="9472" width="8.75390625" style="23" customWidth="1"/>
    <col min="9473" max="9473" width="3.25390625" style="23" customWidth="1"/>
    <col min="9474" max="9474" width="6.00390625" style="23" customWidth="1"/>
    <col min="9475" max="9475" width="28.00390625" style="23" customWidth="1"/>
    <col min="9476" max="9476" width="2.25390625" style="23" customWidth="1"/>
    <col min="9477" max="9477" width="6.125" style="23" customWidth="1"/>
    <col min="9478" max="9478" width="2.00390625" style="23" bestFit="1" customWidth="1"/>
    <col min="9479" max="9479" width="2.00390625" style="23" customWidth="1"/>
    <col min="9480" max="9480" width="5.375" style="23" customWidth="1"/>
    <col min="9481" max="9481" width="3.25390625" style="23" customWidth="1"/>
    <col min="9482" max="9482" width="7.75390625" style="23" customWidth="1"/>
    <col min="9483" max="9483" width="2.00390625" style="23" bestFit="1" customWidth="1"/>
    <col min="9484" max="9484" width="3.25390625" style="23" customWidth="1"/>
    <col min="9485" max="9485" width="8.75390625" style="23" bestFit="1" customWidth="1"/>
    <col min="9486" max="9486" width="20.00390625" style="23" customWidth="1"/>
    <col min="9487" max="9728" width="8.75390625" style="23" customWidth="1"/>
    <col min="9729" max="9729" width="3.25390625" style="23" customWidth="1"/>
    <col min="9730" max="9730" width="6.00390625" style="23" customWidth="1"/>
    <col min="9731" max="9731" width="28.00390625" style="23" customWidth="1"/>
    <col min="9732" max="9732" width="2.25390625" style="23" customWidth="1"/>
    <col min="9733" max="9733" width="6.125" style="23" customWidth="1"/>
    <col min="9734" max="9734" width="2.00390625" style="23" bestFit="1" customWidth="1"/>
    <col min="9735" max="9735" width="2.00390625" style="23" customWidth="1"/>
    <col min="9736" max="9736" width="5.375" style="23" customWidth="1"/>
    <col min="9737" max="9737" width="3.25390625" style="23" customWidth="1"/>
    <col min="9738" max="9738" width="7.75390625" style="23" customWidth="1"/>
    <col min="9739" max="9739" width="2.00390625" style="23" bestFit="1" customWidth="1"/>
    <col min="9740" max="9740" width="3.25390625" style="23" customWidth="1"/>
    <col min="9741" max="9741" width="8.75390625" style="23" bestFit="1" customWidth="1"/>
    <col min="9742" max="9742" width="20.00390625" style="23" customWidth="1"/>
    <col min="9743" max="9984" width="8.75390625" style="23" customWidth="1"/>
    <col min="9985" max="9985" width="3.25390625" style="23" customWidth="1"/>
    <col min="9986" max="9986" width="6.00390625" style="23" customWidth="1"/>
    <col min="9987" max="9987" width="28.00390625" style="23" customWidth="1"/>
    <col min="9988" max="9988" width="2.25390625" style="23" customWidth="1"/>
    <col min="9989" max="9989" width="6.125" style="23" customWidth="1"/>
    <col min="9990" max="9990" width="2.00390625" style="23" bestFit="1" customWidth="1"/>
    <col min="9991" max="9991" width="2.00390625" style="23" customWidth="1"/>
    <col min="9992" max="9992" width="5.375" style="23" customWidth="1"/>
    <col min="9993" max="9993" width="3.25390625" style="23" customWidth="1"/>
    <col min="9994" max="9994" width="7.75390625" style="23" customWidth="1"/>
    <col min="9995" max="9995" width="2.00390625" style="23" bestFit="1" customWidth="1"/>
    <col min="9996" max="9996" width="3.25390625" style="23" customWidth="1"/>
    <col min="9997" max="9997" width="8.75390625" style="23" bestFit="1" customWidth="1"/>
    <col min="9998" max="9998" width="20.00390625" style="23" customWidth="1"/>
    <col min="9999" max="10240" width="8.75390625" style="23" customWidth="1"/>
    <col min="10241" max="10241" width="3.25390625" style="23" customWidth="1"/>
    <col min="10242" max="10242" width="6.00390625" style="23" customWidth="1"/>
    <col min="10243" max="10243" width="28.00390625" style="23" customWidth="1"/>
    <col min="10244" max="10244" width="2.25390625" style="23" customWidth="1"/>
    <col min="10245" max="10245" width="6.125" style="23" customWidth="1"/>
    <col min="10246" max="10246" width="2.00390625" style="23" bestFit="1" customWidth="1"/>
    <col min="10247" max="10247" width="2.00390625" style="23" customWidth="1"/>
    <col min="10248" max="10248" width="5.375" style="23" customWidth="1"/>
    <col min="10249" max="10249" width="3.25390625" style="23" customWidth="1"/>
    <col min="10250" max="10250" width="7.75390625" style="23" customWidth="1"/>
    <col min="10251" max="10251" width="2.00390625" style="23" bestFit="1" customWidth="1"/>
    <col min="10252" max="10252" width="3.25390625" style="23" customWidth="1"/>
    <col min="10253" max="10253" width="8.75390625" style="23" bestFit="1" customWidth="1"/>
    <col min="10254" max="10254" width="20.00390625" style="23" customWidth="1"/>
    <col min="10255" max="10496" width="8.75390625" style="23" customWidth="1"/>
    <col min="10497" max="10497" width="3.25390625" style="23" customWidth="1"/>
    <col min="10498" max="10498" width="6.00390625" style="23" customWidth="1"/>
    <col min="10499" max="10499" width="28.00390625" style="23" customWidth="1"/>
    <col min="10500" max="10500" width="2.25390625" style="23" customWidth="1"/>
    <col min="10501" max="10501" width="6.125" style="23" customWidth="1"/>
    <col min="10502" max="10502" width="2.00390625" style="23" bestFit="1" customWidth="1"/>
    <col min="10503" max="10503" width="2.00390625" style="23" customWidth="1"/>
    <col min="10504" max="10504" width="5.375" style="23" customWidth="1"/>
    <col min="10505" max="10505" width="3.25390625" style="23" customWidth="1"/>
    <col min="10506" max="10506" width="7.75390625" style="23" customWidth="1"/>
    <col min="10507" max="10507" width="2.00390625" style="23" bestFit="1" customWidth="1"/>
    <col min="10508" max="10508" width="3.25390625" style="23" customWidth="1"/>
    <col min="10509" max="10509" width="8.75390625" style="23" bestFit="1" customWidth="1"/>
    <col min="10510" max="10510" width="20.00390625" style="23" customWidth="1"/>
    <col min="10511" max="10752" width="8.75390625" style="23" customWidth="1"/>
    <col min="10753" max="10753" width="3.25390625" style="23" customWidth="1"/>
    <col min="10754" max="10754" width="6.00390625" style="23" customWidth="1"/>
    <col min="10755" max="10755" width="28.00390625" style="23" customWidth="1"/>
    <col min="10756" max="10756" width="2.25390625" style="23" customWidth="1"/>
    <col min="10757" max="10757" width="6.125" style="23" customWidth="1"/>
    <col min="10758" max="10758" width="2.00390625" style="23" bestFit="1" customWidth="1"/>
    <col min="10759" max="10759" width="2.00390625" style="23" customWidth="1"/>
    <col min="10760" max="10760" width="5.375" style="23" customWidth="1"/>
    <col min="10761" max="10761" width="3.25390625" style="23" customWidth="1"/>
    <col min="10762" max="10762" width="7.75390625" style="23" customWidth="1"/>
    <col min="10763" max="10763" width="2.00390625" style="23" bestFit="1" customWidth="1"/>
    <col min="10764" max="10764" width="3.25390625" style="23" customWidth="1"/>
    <col min="10765" max="10765" width="8.75390625" style="23" bestFit="1" customWidth="1"/>
    <col min="10766" max="10766" width="20.00390625" style="23" customWidth="1"/>
    <col min="10767" max="11008" width="8.75390625" style="23" customWidth="1"/>
    <col min="11009" max="11009" width="3.25390625" style="23" customWidth="1"/>
    <col min="11010" max="11010" width="6.00390625" style="23" customWidth="1"/>
    <col min="11011" max="11011" width="28.00390625" style="23" customWidth="1"/>
    <col min="11012" max="11012" width="2.25390625" style="23" customWidth="1"/>
    <col min="11013" max="11013" width="6.125" style="23" customWidth="1"/>
    <col min="11014" max="11014" width="2.00390625" style="23" bestFit="1" customWidth="1"/>
    <col min="11015" max="11015" width="2.00390625" style="23" customWidth="1"/>
    <col min="11016" max="11016" width="5.375" style="23" customWidth="1"/>
    <col min="11017" max="11017" width="3.25390625" style="23" customWidth="1"/>
    <col min="11018" max="11018" width="7.75390625" style="23" customWidth="1"/>
    <col min="11019" max="11019" width="2.00390625" style="23" bestFit="1" customWidth="1"/>
    <col min="11020" max="11020" width="3.25390625" style="23" customWidth="1"/>
    <col min="11021" max="11021" width="8.75390625" style="23" bestFit="1" customWidth="1"/>
    <col min="11022" max="11022" width="20.00390625" style="23" customWidth="1"/>
    <col min="11023" max="11264" width="8.75390625" style="23" customWidth="1"/>
    <col min="11265" max="11265" width="3.25390625" style="23" customWidth="1"/>
    <col min="11266" max="11266" width="6.00390625" style="23" customWidth="1"/>
    <col min="11267" max="11267" width="28.00390625" style="23" customWidth="1"/>
    <col min="11268" max="11268" width="2.25390625" style="23" customWidth="1"/>
    <col min="11269" max="11269" width="6.125" style="23" customWidth="1"/>
    <col min="11270" max="11270" width="2.00390625" style="23" bestFit="1" customWidth="1"/>
    <col min="11271" max="11271" width="2.00390625" style="23" customWidth="1"/>
    <col min="11272" max="11272" width="5.375" style="23" customWidth="1"/>
    <col min="11273" max="11273" width="3.25390625" style="23" customWidth="1"/>
    <col min="11274" max="11274" width="7.75390625" style="23" customWidth="1"/>
    <col min="11275" max="11275" width="2.00390625" style="23" bestFit="1" customWidth="1"/>
    <col min="11276" max="11276" width="3.25390625" style="23" customWidth="1"/>
    <col min="11277" max="11277" width="8.75390625" style="23" bestFit="1" customWidth="1"/>
    <col min="11278" max="11278" width="20.00390625" style="23" customWidth="1"/>
    <col min="11279" max="11520" width="8.75390625" style="23" customWidth="1"/>
    <col min="11521" max="11521" width="3.25390625" style="23" customWidth="1"/>
    <col min="11522" max="11522" width="6.00390625" style="23" customWidth="1"/>
    <col min="11523" max="11523" width="28.00390625" style="23" customWidth="1"/>
    <col min="11524" max="11524" width="2.25390625" style="23" customWidth="1"/>
    <col min="11525" max="11525" width="6.125" style="23" customWidth="1"/>
    <col min="11526" max="11526" width="2.00390625" style="23" bestFit="1" customWidth="1"/>
    <col min="11527" max="11527" width="2.00390625" style="23" customWidth="1"/>
    <col min="11528" max="11528" width="5.375" style="23" customWidth="1"/>
    <col min="11529" max="11529" width="3.25390625" style="23" customWidth="1"/>
    <col min="11530" max="11530" width="7.75390625" style="23" customWidth="1"/>
    <col min="11531" max="11531" width="2.00390625" style="23" bestFit="1" customWidth="1"/>
    <col min="11532" max="11532" width="3.25390625" style="23" customWidth="1"/>
    <col min="11533" max="11533" width="8.75390625" style="23" bestFit="1" customWidth="1"/>
    <col min="11534" max="11534" width="20.00390625" style="23" customWidth="1"/>
    <col min="11535" max="11776" width="8.75390625" style="23" customWidth="1"/>
    <col min="11777" max="11777" width="3.25390625" style="23" customWidth="1"/>
    <col min="11778" max="11778" width="6.00390625" style="23" customWidth="1"/>
    <col min="11779" max="11779" width="28.00390625" style="23" customWidth="1"/>
    <col min="11780" max="11780" width="2.25390625" style="23" customWidth="1"/>
    <col min="11781" max="11781" width="6.125" style="23" customWidth="1"/>
    <col min="11782" max="11782" width="2.00390625" style="23" bestFit="1" customWidth="1"/>
    <col min="11783" max="11783" width="2.00390625" style="23" customWidth="1"/>
    <col min="11784" max="11784" width="5.375" style="23" customWidth="1"/>
    <col min="11785" max="11785" width="3.25390625" style="23" customWidth="1"/>
    <col min="11786" max="11786" width="7.75390625" style="23" customWidth="1"/>
    <col min="11787" max="11787" width="2.00390625" style="23" bestFit="1" customWidth="1"/>
    <col min="11788" max="11788" width="3.25390625" style="23" customWidth="1"/>
    <col min="11789" max="11789" width="8.75390625" style="23" bestFit="1" customWidth="1"/>
    <col min="11790" max="11790" width="20.00390625" style="23" customWidth="1"/>
    <col min="11791" max="12032" width="8.75390625" style="23" customWidth="1"/>
    <col min="12033" max="12033" width="3.25390625" style="23" customWidth="1"/>
    <col min="12034" max="12034" width="6.00390625" style="23" customWidth="1"/>
    <col min="12035" max="12035" width="28.00390625" style="23" customWidth="1"/>
    <col min="12036" max="12036" width="2.25390625" style="23" customWidth="1"/>
    <col min="12037" max="12037" width="6.125" style="23" customWidth="1"/>
    <col min="12038" max="12038" width="2.00390625" style="23" bestFit="1" customWidth="1"/>
    <col min="12039" max="12039" width="2.00390625" style="23" customWidth="1"/>
    <col min="12040" max="12040" width="5.375" style="23" customWidth="1"/>
    <col min="12041" max="12041" width="3.25390625" style="23" customWidth="1"/>
    <col min="12042" max="12042" width="7.75390625" style="23" customWidth="1"/>
    <col min="12043" max="12043" width="2.00390625" style="23" bestFit="1" customWidth="1"/>
    <col min="12044" max="12044" width="3.25390625" style="23" customWidth="1"/>
    <col min="12045" max="12045" width="8.75390625" style="23" bestFit="1" customWidth="1"/>
    <col min="12046" max="12046" width="20.00390625" style="23" customWidth="1"/>
    <col min="12047" max="12288" width="8.75390625" style="23" customWidth="1"/>
    <col min="12289" max="12289" width="3.25390625" style="23" customWidth="1"/>
    <col min="12290" max="12290" width="6.00390625" style="23" customWidth="1"/>
    <col min="12291" max="12291" width="28.00390625" style="23" customWidth="1"/>
    <col min="12292" max="12292" width="2.25390625" style="23" customWidth="1"/>
    <col min="12293" max="12293" width="6.125" style="23" customWidth="1"/>
    <col min="12294" max="12294" width="2.00390625" style="23" bestFit="1" customWidth="1"/>
    <col min="12295" max="12295" width="2.00390625" style="23" customWidth="1"/>
    <col min="12296" max="12296" width="5.375" style="23" customWidth="1"/>
    <col min="12297" max="12297" width="3.25390625" style="23" customWidth="1"/>
    <col min="12298" max="12298" width="7.75390625" style="23" customWidth="1"/>
    <col min="12299" max="12299" width="2.00390625" style="23" bestFit="1" customWidth="1"/>
    <col min="12300" max="12300" width="3.25390625" style="23" customWidth="1"/>
    <col min="12301" max="12301" width="8.75390625" style="23" bestFit="1" customWidth="1"/>
    <col min="12302" max="12302" width="20.00390625" style="23" customWidth="1"/>
    <col min="12303" max="12544" width="8.75390625" style="23" customWidth="1"/>
    <col min="12545" max="12545" width="3.25390625" style="23" customWidth="1"/>
    <col min="12546" max="12546" width="6.00390625" style="23" customWidth="1"/>
    <col min="12547" max="12547" width="28.00390625" style="23" customWidth="1"/>
    <col min="12548" max="12548" width="2.25390625" style="23" customWidth="1"/>
    <col min="12549" max="12549" width="6.125" style="23" customWidth="1"/>
    <col min="12550" max="12550" width="2.00390625" style="23" bestFit="1" customWidth="1"/>
    <col min="12551" max="12551" width="2.00390625" style="23" customWidth="1"/>
    <col min="12552" max="12552" width="5.375" style="23" customWidth="1"/>
    <col min="12553" max="12553" width="3.25390625" style="23" customWidth="1"/>
    <col min="12554" max="12554" width="7.75390625" style="23" customWidth="1"/>
    <col min="12555" max="12555" width="2.00390625" style="23" bestFit="1" customWidth="1"/>
    <col min="12556" max="12556" width="3.25390625" style="23" customWidth="1"/>
    <col min="12557" max="12557" width="8.75390625" style="23" bestFit="1" customWidth="1"/>
    <col min="12558" max="12558" width="20.00390625" style="23" customWidth="1"/>
    <col min="12559" max="12800" width="8.75390625" style="23" customWidth="1"/>
    <col min="12801" max="12801" width="3.25390625" style="23" customWidth="1"/>
    <col min="12802" max="12802" width="6.00390625" style="23" customWidth="1"/>
    <col min="12803" max="12803" width="28.00390625" style="23" customWidth="1"/>
    <col min="12804" max="12804" width="2.25390625" style="23" customWidth="1"/>
    <col min="12805" max="12805" width="6.125" style="23" customWidth="1"/>
    <col min="12806" max="12806" width="2.00390625" style="23" bestFit="1" customWidth="1"/>
    <col min="12807" max="12807" width="2.00390625" style="23" customWidth="1"/>
    <col min="12808" max="12808" width="5.375" style="23" customWidth="1"/>
    <col min="12809" max="12809" width="3.25390625" style="23" customWidth="1"/>
    <col min="12810" max="12810" width="7.75390625" style="23" customWidth="1"/>
    <col min="12811" max="12811" width="2.00390625" style="23" bestFit="1" customWidth="1"/>
    <col min="12812" max="12812" width="3.25390625" style="23" customWidth="1"/>
    <col min="12813" max="12813" width="8.75390625" style="23" bestFit="1" customWidth="1"/>
    <col min="12814" max="12814" width="20.00390625" style="23" customWidth="1"/>
    <col min="12815" max="13056" width="8.75390625" style="23" customWidth="1"/>
    <col min="13057" max="13057" width="3.25390625" style="23" customWidth="1"/>
    <col min="13058" max="13058" width="6.00390625" style="23" customWidth="1"/>
    <col min="13059" max="13059" width="28.00390625" style="23" customWidth="1"/>
    <col min="13060" max="13060" width="2.25390625" style="23" customWidth="1"/>
    <col min="13061" max="13061" width="6.125" style="23" customWidth="1"/>
    <col min="13062" max="13062" width="2.00390625" style="23" bestFit="1" customWidth="1"/>
    <col min="13063" max="13063" width="2.00390625" style="23" customWidth="1"/>
    <col min="13064" max="13064" width="5.375" style="23" customWidth="1"/>
    <col min="13065" max="13065" width="3.25390625" style="23" customWidth="1"/>
    <col min="13066" max="13066" width="7.75390625" style="23" customWidth="1"/>
    <col min="13067" max="13067" width="2.00390625" style="23" bestFit="1" customWidth="1"/>
    <col min="13068" max="13068" width="3.25390625" style="23" customWidth="1"/>
    <col min="13069" max="13069" width="8.75390625" style="23" bestFit="1" customWidth="1"/>
    <col min="13070" max="13070" width="20.00390625" style="23" customWidth="1"/>
    <col min="13071" max="13312" width="8.75390625" style="23" customWidth="1"/>
    <col min="13313" max="13313" width="3.25390625" style="23" customWidth="1"/>
    <col min="13314" max="13314" width="6.00390625" style="23" customWidth="1"/>
    <col min="13315" max="13315" width="28.00390625" style="23" customWidth="1"/>
    <col min="13316" max="13316" width="2.25390625" style="23" customWidth="1"/>
    <col min="13317" max="13317" width="6.125" style="23" customWidth="1"/>
    <col min="13318" max="13318" width="2.00390625" style="23" bestFit="1" customWidth="1"/>
    <col min="13319" max="13319" width="2.00390625" style="23" customWidth="1"/>
    <col min="13320" max="13320" width="5.375" style="23" customWidth="1"/>
    <col min="13321" max="13321" width="3.25390625" style="23" customWidth="1"/>
    <col min="13322" max="13322" width="7.75390625" style="23" customWidth="1"/>
    <col min="13323" max="13323" width="2.00390625" style="23" bestFit="1" customWidth="1"/>
    <col min="13324" max="13324" width="3.25390625" style="23" customWidth="1"/>
    <col min="13325" max="13325" width="8.75390625" style="23" bestFit="1" customWidth="1"/>
    <col min="13326" max="13326" width="20.00390625" style="23" customWidth="1"/>
    <col min="13327" max="13568" width="8.75390625" style="23" customWidth="1"/>
    <col min="13569" max="13569" width="3.25390625" style="23" customWidth="1"/>
    <col min="13570" max="13570" width="6.00390625" style="23" customWidth="1"/>
    <col min="13571" max="13571" width="28.00390625" style="23" customWidth="1"/>
    <col min="13572" max="13572" width="2.25390625" style="23" customWidth="1"/>
    <col min="13573" max="13573" width="6.125" style="23" customWidth="1"/>
    <col min="13574" max="13574" width="2.00390625" style="23" bestFit="1" customWidth="1"/>
    <col min="13575" max="13575" width="2.00390625" style="23" customWidth="1"/>
    <col min="13576" max="13576" width="5.375" style="23" customWidth="1"/>
    <col min="13577" max="13577" width="3.25390625" style="23" customWidth="1"/>
    <col min="13578" max="13578" width="7.75390625" style="23" customWidth="1"/>
    <col min="13579" max="13579" width="2.00390625" style="23" bestFit="1" customWidth="1"/>
    <col min="13580" max="13580" width="3.25390625" style="23" customWidth="1"/>
    <col min="13581" max="13581" width="8.75390625" style="23" bestFit="1" customWidth="1"/>
    <col min="13582" max="13582" width="20.00390625" style="23" customWidth="1"/>
    <col min="13583" max="13824" width="8.75390625" style="23" customWidth="1"/>
    <col min="13825" max="13825" width="3.25390625" style="23" customWidth="1"/>
    <col min="13826" max="13826" width="6.00390625" style="23" customWidth="1"/>
    <col min="13827" max="13827" width="28.00390625" style="23" customWidth="1"/>
    <col min="13828" max="13828" width="2.25390625" style="23" customWidth="1"/>
    <col min="13829" max="13829" width="6.125" style="23" customWidth="1"/>
    <col min="13830" max="13830" width="2.00390625" style="23" bestFit="1" customWidth="1"/>
    <col min="13831" max="13831" width="2.00390625" style="23" customWidth="1"/>
    <col min="13832" max="13832" width="5.375" style="23" customWidth="1"/>
    <col min="13833" max="13833" width="3.25390625" style="23" customWidth="1"/>
    <col min="13834" max="13834" width="7.75390625" style="23" customWidth="1"/>
    <col min="13835" max="13835" width="2.00390625" style="23" bestFit="1" customWidth="1"/>
    <col min="13836" max="13836" width="3.25390625" style="23" customWidth="1"/>
    <col min="13837" max="13837" width="8.75390625" style="23" bestFit="1" customWidth="1"/>
    <col min="13838" max="13838" width="20.00390625" style="23" customWidth="1"/>
    <col min="13839" max="14080" width="8.75390625" style="23" customWidth="1"/>
    <col min="14081" max="14081" width="3.25390625" style="23" customWidth="1"/>
    <col min="14082" max="14082" width="6.00390625" style="23" customWidth="1"/>
    <col min="14083" max="14083" width="28.00390625" style="23" customWidth="1"/>
    <col min="14084" max="14084" width="2.25390625" style="23" customWidth="1"/>
    <col min="14085" max="14085" width="6.125" style="23" customWidth="1"/>
    <col min="14086" max="14086" width="2.00390625" style="23" bestFit="1" customWidth="1"/>
    <col min="14087" max="14087" width="2.00390625" style="23" customWidth="1"/>
    <col min="14088" max="14088" width="5.375" style="23" customWidth="1"/>
    <col min="14089" max="14089" width="3.25390625" style="23" customWidth="1"/>
    <col min="14090" max="14090" width="7.75390625" style="23" customWidth="1"/>
    <col min="14091" max="14091" width="2.00390625" style="23" bestFit="1" customWidth="1"/>
    <col min="14092" max="14092" width="3.25390625" style="23" customWidth="1"/>
    <col min="14093" max="14093" width="8.75390625" style="23" bestFit="1" customWidth="1"/>
    <col min="14094" max="14094" width="20.00390625" style="23" customWidth="1"/>
    <col min="14095" max="14336" width="8.75390625" style="23" customWidth="1"/>
    <col min="14337" max="14337" width="3.25390625" style="23" customWidth="1"/>
    <col min="14338" max="14338" width="6.00390625" style="23" customWidth="1"/>
    <col min="14339" max="14339" width="28.00390625" style="23" customWidth="1"/>
    <col min="14340" max="14340" width="2.25390625" style="23" customWidth="1"/>
    <col min="14341" max="14341" width="6.125" style="23" customWidth="1"/>
    <col min="14342" max="14342" width="2.00390625" style="23" bestFit="1" customWidth="1"/>
    <col min="14343" max="14343" width="2.00390625" style="23" customWidth="1"/>
    <col min="14344" max="14344" width="5.375" style="23" customWidth="1"/>
    <col min="14345" max="14345" width="3.25390625" style="23" customWidth="1"/>
    <col min="14346" max="14346" width="7.75390625" style="23" customWidth="1"/>
    <col min="14347" max="14347" width="2.00390625" style="23" bestFit="1" customWidth="1"/>
    <col min="14348" max="14348" width="3.25390625" style="23" customWidth="1"/>
    <col min="14349" max="14349" width="8.75390625" style="23" bestFit="1" customWidth="1"/>
    <col min="14350" max="14350" width="20.00390625" style="23" customWidth="1"/>
    <col min="14351" max="14592" width="8.75390625" style="23" customWidth="1"/>
    <col min="14593" max="14593" width="3.25390625" style="23" customWidth="1"/>
    <col min="14594" max="14594" width="6.00390625" style="23" customWidth="1"/>
    <col min="14595" max="14595" width="28.00390625" style="23" customWidth="1"/>
    <col min="14596" max="14596" width="2.25390625" style="23" customWidth="1"/>
    <col min="14597" max="14597" width="6.125" style="23" customWidth="1"/>
    <col min="14598" max="14598" width="2.00390625" style="23" bestFit="1" customWidth="1"/>
    <col min="14599" max="14599" width="2.00390625" style="23" customWidth="1"/>
    <col min="14600" max="14600" width="5.375" style="23" customWidth="1"/>
    <col min="14601" max="14601" width="3.25390625" style="23" customWidth="1"/>
    <col min="14602" max="14602" width="7.75390625" style="23" customWidth="1"/>
    <col min="14603" max="14603" width="2.00390625" style="23" bestFit="1" customWidth="1"/>
    <col min="14604" max="14604" width="3.25390625" style="23" customWidth="1"/>
    <col min="14605" max="14605" width="8.75390625" style="23" bestFit="1" customWidth="1"/>
    <col min="14606" max="14606" width="20.00390625" style="23" customWidth="1"/>
    <col min="14607" max="14848" width="8.75390625" style="23" customWidth="1"/>
    <col min="14849" max="14849" width="3.25390625" style="23" customWidth="1"/>
    <col min="14850" max="14850" width="6.00390625" style="23" customWidth="1"/>
    <col min="14851" max="14851" width="28.00390625" style="23" customWidth="1"/>
    <col min="14852" max="14852" width="2.25390625" style="23" customWidth="1"/>
    <col min="14853" max="14853" width="6.125" style="23" customWidth="1"/>
    <col min="14854" max="14854" width="2.00390625" style="23" bestFit="1" customWidth="1"/>
    <col min="14855" max="14855" width="2.00390625" style="23" customWidth="1"/>
    <col min="14856" max="14856" width="5.375" style="23" customWidth="1"/>
    <col min="14857" max="14857" width="3.25390625" style="23" customWidth="1"/>
    <col min="14858" max="14858" width="7.75390625" style="23" customWidth="1"/>
    <col min="14859" max="14859" width="2.00390625" style="23" bestFit="1" customWidth="1"/>
    <col min="14860" max="14860" width="3.25390625" style="23" customWidth="1"/>
    <col min="14861" max="14861" width="8.75390625" style="23" bestFit="1" customWidth="1"/>
    <col min="14862" max="14862" width="20.00390625" style="23" customWidth="1"/>
    <col min="14863" max="15104" width="8.75390625" style="23" customWidth="1"/>
    <col min="15105" max="15105" width="3.25390625" style="23" customWidth="1"/>
    <col min="15106" max="15106" width="6.00390625" style="23" customWidth="1"/>
    <col min="15107" max="15107" width="28.00390625" style="23" customWidth="1"/>
    <col min="15108" max="15108" width="2.25390625" style="23" customWidth="1"/>
    <col min="15109" max="15109" width="6.125" style="23" customWidth="1"/>
    <col min="15110" max="15110" width="2.00390625" style="23" bestFit="1" customWidth="1"/>
    <col min="15111" max="15111" width="2.00390625" style="23" customWidth="1"/>
    <col min="15112" max="15112" width="5.375" style="23" customWidth="1"/>
    <col min="15113" max="15113" width="3.25390625" style="23" customWidth="1"/>
    <col min="15114" max="15114" width="7.75390625" style="23" customWidth="1"/>
    <col min="15115" max="15115" width="2.00390625" style="23" bestFit="1" customWidth="1"/>
    <col min="15116" max="15116" width="3.25390625" style="23" customWidth="1"/>
    <col min="15117" max="15117" width="8.75390625" style="23" bestFit="1" customWidth="1"/>
    <col min="15118" max="15118" width="20.00390625" style="23" customWidth="1"/>
    <col min="15119" max="15360" width="8.75390625" style="23" customWidth="1"/>
    <col min="15361" max="15361" width="3.25390625" style="23" customWidth="1"/>
    <col min="15362" max="15362" width="6.00390625" style="23" customWidth="1"/>
    <col min="15363" max="15363" width="28.00390625" style="23" customWidth="1"/>
    <col min="15364" max="15364" width="2.25390625" style="23" customWidth="1"/>
    <col min="15365" max="15365" width="6.125" style="23" customWidth="1"/>
    <col min="15366" max="15366" width="2.00390625" style="23" bestFit="1" customWidth="1"/>
    <col min="15367" max="15367" width="2.00390625" style="23" customWidth="1"/>
    <col min="15368" max="15368" width="5.375" style="23" customWidth="1"/>
    <col min="15369" max="15369" width="3.25390625" style="23" customWidth="1"/>
    <col min="15370" max="15370" width="7.75390625" style="23" customWidth="1"/>
    <col min="15371" max="15371" width="2.00390625" style="23" bestFit="1" customWidth="1"/>
    <col min="15372" max="15372" width="3.25390625" style="23" customWidth="1"/>
    <col min="15373" max="15373" width="8.75390625" style="23" bestFit="1" customWidth="1"/>
    <col min="15374" max="15374" width="20.00390625" style="23" customWidth="1"/>
    <col min="15375" max="15616" width="8.75390625" style="23" customWidth="1"/>
    <col min="15617" max="15617" width="3.25390625" style="23" customWidth="1"/>
    <col min="15618" max="15618" width="6.00390625" style="23" customWidth="1"/>
    <col min="15619" max="15619" width="28.00390625" style="23" customWidth="1"/>
    <col min="15620" max="15620" width="2.25390625" style="23" customWidth="1"/>
    <col min="15621" max="15621" width="6.125" style="23" customWidth="1"/>
    <col min="15622" max="15622" width="2.00390625" style="23" bestFit="1" customWidth="1"/>
    <col min="15623" max="15623" width="2.00390625" style="23" customWidth="1"/>
    <col min="15624" max="15624" width="5.375" style="23" customWidth="1"/>
    <col min="15625" max="15625" width="3.25390625" style="23" customWidth="1"/>
    <col min="15626" max="15626" width="7.75390625" style="23" customWidth="1"/>
    <col min="15627" max="15627" width="2.00390625" style="23" bestFit="1" customWidth="1"/>
    <col min="15628" max="15628" width="3.25390625" style="23" customWidth="1"/>
    <col min="15629" max="15629" width="8.75390625" style="23" bestFit="1" customWidth="1"/>
    <col min="15630" max="15630" width="20.00390625" style="23" customWidth="1"/>
    <col min="15631" max="15872" width="8.75390625" style="23" customWidth="1"/>
    <col min="15873" max="15873" width="3.25390625" style="23" customWidth="1"/>
    <col min="15874" max="15874" width="6.00390625" style="23" customWidth="1"/>
    <col min="15875" max="15875" width="28.00390625" style="23" customWidth="1"/>
    <col min="15876" max="15876" width="2.25390625" style="23" customWidth="1"/>
    <col min="15877" max="15877" width="6.125" style="23" customWidth="1"/>
    <col min="15878" max="15878" width="2.00390625" style="23" bestFit="1" customWidth="1"/>
    <col min="15879" max="15879" width="2.00390625" style="23" customWidth="1"/>
    <col min="15880" max="15880" width="5.375" style="23" customWidth="1"/>
    <col min="15881" max="15881" width="3.25390625" style="23" customWidth="1"/>
    <col min="15882" max="15882" width="7.75390625" style="23" customWidth="1"/>
    <col min="15883" max="15883" width="2.00390625" style="23" bestFit="1" customWidth="1"/>
    <col min="15884" max="15884" width="3.25390625" style="23" customWidth="1"/>
    <col min="15885" max="15885" width="8.75390625" style="23" bestFit="1" customWidth="1"/>
    <col min="15886" max="15886" width="20.00390625" style="23" customWidth="1"/>
    <col min="15887" max="16128" width="8.75390625" style="23" customWidth="1"/>
    <col min="16129" max="16129" width="3.25390625" style="23" customWidth="1"/>
    <col min="16130" max="16130" width="6.00390625" style="23" customWidth="1"/>
    <col min="16131" max="16131" width="28.00390625" style="23" customWidth="1"/>
    <col min="16132" max="16132" width="2.25390625" style="23" customWidth="1"/>
    <col min="16133" max="16133" width="6.125" style="23" customWidth="1"/>
    <col min="16134" max="16134" width="2.00390625" style="23" bestFit="1" customWidth="1"/>
    <col min="16135" max="16135" width="2.00390625" style="23" customWidth="1"/>
    <col min="16136" max="16136" width="5.375" style="23" customWidth="1"/>
    <col min="16137" max="16137" width="3.25390625" style="23" customWidth="1"/>
    <col min="16138" max="16138" width="7.75390625" style="23" customWidth="1"/>
    <col min="16139" max="16139" width="2.00390625" style="23" bestFit="1" customWidth="1"/>
    <col min="16140" max="16140" width="3.25390625" style="23" customWidth="1"/>
    <col min="16141" max="16141" width="8.75390625" style="23" bestFit="1" customWidth="1"/>
    <col min="16142" max="16142" width="20.00390625" style="23" customWidth="1"/>
    <col min="16143" max="16383" width="8.75390625" style="23" customWidth="1"/>
    <col min="16384" max="16384" width="8.75390625" style="23" customWidth="1"/>
  </cols>
  <sheetData>
    <row r="1" spans="1:12" ht="63.75" customHeight="1">
      <c r="A1" s="221" t="str">
        <f>RESUMO!$A$1</f>
        <v xml:space="preserve">ESTADO DO PARÁ
CAMARA MUNICIPAL DE OUREM
CNPJ: 05.361.845/0001-26
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2:12" ht="14.25" thickBot="1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2:12" ht="15" customHeight="1" thickBot="1">
      <c r="B3" s="219" t="s">
        <v>31</v>
      </c>
      <c r="C3" s="220"/>
      <c r="D3" s="220"/>
      <c r="E3" s="220"/>
      <c r="F3" s="220"/>
      <c r="G3" s="220"/>
      <c r="H3" s="220"/>
      <c r="I3" s="220"/>
      <c r="J3" s="220"/>
      <c r="K3" s="220"/>
      <c r="L3" s="57"/>
    </row>
    <row r="4" ht="7.5" customHeight="1">
      <c r="C4" s="25"/>
    </row>
    <row r="5" ht="7.5" customHeight="1">
      <c r="C5" s="25"/>
    </row>
    <row r="6" spans="3:14" s="65" customFormat="1" ht="20.25" customHeight="1">
      <c r="C6" s="66" t="s">
        <v>32</v>
      </c>
      <c r="D6" s="223" t="str">
        <f>RESUMO!$D$5</f>
        <v>REFORMA DA CAMARA MUNICIPAL DE OUREM</v>
      </c>
      <c r="E6" s="223"/>
      <c r="F6" s="223"/>
      <c r="G6" s="223"/>
      <c r="H6" s="223"/>
      <c r="I6" s="223"/>
      <c r="J6" s="223"/>
      <c r="K6" s="68"/>
      <c r="L6" s="68"/>
      <c r="N6" s="67"/>
    </row>
    <row r="7" spans="4:14" s="63" customFormat="1" ht="22.5" customHeight="1">
      <c r="D7" s="164" t="str">
        <f>RESUMO!$D$6</f>
        <v>ENDEREÇO: SEDE DO MUNICÍPIO DE OUREM/PA</v>
      </c>
      <c r="E7" s="164"/>
      <c r="F7" s="164"/>
      <c r="G7" s="164"/>
      <c r="H7" s="164"/>
      <c r="I7" s="164"/>
      <c r="J7" s="164"/>
      <c r="N7" s="64"/>
    </row>
    <row r="8" spans="4:10" ht="14.25">
      <c r="D8" s="26" t="s">
        <v>33</v>
      </c>
      <c r="E8" s="32"/>
      <c r="F8" s="32"/>
      <c r="G8" s="32"/>
      <c r="H8" s="32"/>
      <c r="I8" s="32"/>
      <c r="J8" s="32"/>
    </row>
    <row r="10" spans="3:7" ht="14.25">
      <c r="C10" s="27" t="s">
        <v>34</v>
      </c>
      <c r="D10" s="28" t="s">
        <v>35</v>
      </c>
      <c r="E10" s="29"/>
      <c r="F10" s="30">
        <v>3.11</v>
      </c>
      <c r="G10" s="31" t="s">
        <v>36</v>
      </c>
    </row>
    <row r="11" spans="3:6" ht="6" customHeight="1">
      <c r="C11" s="27"/>
      <c r="F11" s="32"/>
    </row>
    <row r="12" spans="3:7" ht="14.25">
      <c r="C12" s="27" t="s">
        <v>37</v>
      </c>
      <c r="D12" s="28" t="s">
        <v>38</v>
      </c>
      <c r="E12" s="29"/>
      <c r="F12" s="30">
        <v>1</v>
      </c>
      <c r="G12" s="31" t="s">
        <v>36</v>
      </c>
    </row>
    <row r="13" spans="3:6" ht="6" customHeight="1">
      <c r="C13" s="27"/>
      <c r="F13" s="32"/>
    </row>
    <row r="14" spans="3:7" ht="14.25">
      <c r="C14" s="27" t="s">
        <v>39</v>
      </c>
      <c r="D14" s="28" t="s">
        <v>40</v>
      </c>
      <c r="E14" s="29"/>
      <c r="F14" s="30">
        <v>1.1</v>
      </c>
      <c r="G14" s="31" t="s">
        <v>36</v>
      </c>
    </row>
    <row r="15" spans="3:6" ht="6" customHeight="1">
      <c r="C15" s="27"/>
      <c r="F15" s="32"/>
    </row>
    <row r="16" spans="3:7" ht="14.25">
      <c r="C16" s="27" t="s">
        <v>41</v>
      </c>
      <c r="D16" s="28" t="s">
        <v>42</v>
      </c>
      <c r="E16" s="29"/>
      <c r="F16" s="30">
        <v>1.25</v>
      </c>
      <c r="G16" s="31" t="s">
        <v>36</v>
      </c>
    </row>
    <row r="17" spans="3:6" ht="6" customHeight="1">
      <c r="C17" s="27"/>
      <c r="F17" s="32"/>
    </row>
    <row r="18" spans="3:7" ht="14.25">
      <c r="C18" s="27"/>
      <c r="D18" s="33" t="s">
        <v>43</v>
      </c>
      <c r="E18" s="34"/>
      <c r="F18" s="35">
        <v>5</v>
      </c>
      <c r="G18" s="36" t="s">
        <v>36</v>
      </c>
    </row>
    <row r="19" spans="3:7" ht="14.25">
      <c r="C19" s="27" t="s">
        <v>44</v>
      </c>
      <c r="D19" s="37" t="s">
        <v>45</v>
      </c>
      <c r="E19" s="38"/>
      <c r="F19" s="23">
        <v>0.65</v>
      </c>
      <c r="G19" s="39" t="s">
        <v>36</v>
      </c>
    </row>
    <row r="20" spans="3:7" ht="14.25">
      <c r="C20" s="27"/>
      <c r="D20" s="37" t="s">
        <v>46</v>
      </c>
      <c r="E20" s="38"/>
      <c r="F20" s="23">
        <v>3</v>
      </c>
      <c r="G20" s="39" t="s">
        <v>36</v>
      </c>
    </row>
    <row r="21" spans="3:7" ht="14.25">
      <c r="C21" s="27"/>
      <c r="D21" s="40" t="s">
        <v>47</v>
      </c>
      <c r="E21" s="41"/>
      <c r="F21" s="30">
        <f>SUM(F18:F20)</f>
        <v>8.65</v>
      </c>
      <c r="G21" s="31" t="s">
        <v>36</v>
      </c>
    </row>
    <row r="22" spans="3:6" ht="6" customHeight="1">
      <c r="C22" s="27"/>
      <c r="F22" s="32"/>
    </row>
    <row r="23" spans="3:7" ht="14.25">
      <c r="C23" s="27" t="s">
        <v>48</v>
      </c>
      <c r="D23" s="28" t="s">
        <v>49</v>
      </c>
      <c r="E23" s="29"/>
      <c r="F23" s="30">
        <v>8.96</v>
      </c>
      <c r="G23" s="31" t="s">
        <v>36</v>
      </c>
    </row>
    <row r="24" ht="14.25">
      <c r="O24" s="42"/>
    </row>
    <row r="25" spans="5:15" ht="14.25">
      <c r="E25" s="32"/>
      <c r="O25" s="42"/>
    </row>
    <row r="26" spans="3:15" ht="14.25">
      <c r="C26" s="26" t="s">
        <v>50</v>
      </c>
      <c r="O26" s="42"/>
    </row>
    <row r="27" spans="2:15" ht="14.25">
      <c r="B27" s="43"/>
      <c r="C27" s="35"/>
      <c r="D27" s="35"/>
      <c r="E27" s="35"/>
      <c r="F27" s="35"/>
      <c r="G27" s="35"/>
      <c r="H27" s="35"/>
      <c r="I27" s="35"/>
      <c r="J27" s="35"/>
      <c r="K27" s="36"/>
      <c r="O27" s="42"/>
    </row>
    <row r="28" spans="2:11" ht="14.25">
      <c r="B28" s="44"/>
      <c r="C28" s="26" t="s">
        <v>51</v>
      </c>
      <c r="D28" s="45" t="s">
        <v>52</v>
      </c>
      <c r="E28" s="23" t="s">
        <v>53</v>
      </c>
      <c r="F28" s="38">
        <v>1</v>
      </c>
      <c r="G28" s="27"/>
      <c r="H28" s="27" t="s">
        <v>54</v>
      </c>
      <c r="I28" s="46">
        <v>100</v>
      </c>
      <c r="J28" s="58"/>
      <c r="K28" s="39"/>
    </row>
    <row r="29" spans="2:11" ht="14.25">
      <c r="B29" s="44"/>
      <c r="D29" s="38" t="s">
        <v>55</v>
      </c>
      <c r="E29" s="38"/>
      <c r="J29" s="58"/>
      <c r="K29" s="39"/>
    </row>
    <row r="30" spans="2:11" ht="14.25">
      <c r="B30" s="47"/>
      <c r="C30" s="48"/>
      <c r="D30" s="48"/>
      <c r="E30" s="48"/>
      <c r="F30" s="48"/>
      <c r="G30" s="48"/>
      <c r="H30" s="48"/>
      <c r="I30" s="48"/>
      <c r="J30" s="48"/>
      <c r="K30" s="49"/>
    </row>
    <row r="32" ht="14.25">
      <c r="C32" s="26" t="s">
        <v>56</v>
      </c>
    </row>
    <row r="33" spans="2:11" ht="14.25">
      <c r="B33" s="43"/>
      <c r="C33" s="35"/>
      <c r="D33" s="35"/>
      <c r="E33" s="35"/>
      <c r="F33" s="35"/>
      <c r="G33" s="35"/>
      <c r="H33" s="35"/>
      <c r="I33" s="35"/>
      <c r="J33" s="35"/>
      <c r="K33" s="36"/>
    </row>
    <row r="34" spans="2:16" ht="14.25">
      <c r="B34" s="44"/>
      <c r="C34" s="59" t="s">
        <v>57</v>
      </c>
      <c r="D34" s="50">
        <f>(1+(F10+F12+F14))*(1+F16)*(1+F23)</f>
        <v>139.1661</v>
      </c>
      <c r="E34" s="58" t="s">
        <v>53</v>
      </c>
      <c r="F34" s="60">
        <v>1</v>
      </c>
      <c r="G34" s="61"/>
      <c r="H34" s="61"/>
      <c r="I34" s="61" t="s">
        <v>58</v>
      </c>
      <c r="J34" s="217">
        <f>((D34/D35)*-1)/100</f>
        <v>0.20000876688703648</v>
      </c>
      <c r="K34" s="218"/>
      <c r="P34" s="51"/>
    </row>
    <row r="35" spans="2:11" ht="14.25">
      <c r="B35" s="44"/>
      <c r="C35" s="58"/>
      <c r="D35" s="62">
        <f>(1.692-F21)</f>
        <v>-6.958</v>
      </c>
      <c r="E35" s="60"/>
      <c r="F35" s="58"/>
      <c r="G35" s="58"/>
      <c r="H35" s="58"/>
      <c r="I35" s="58"/>
      <c r="J35" s="58"/>
      <c r="K35" s="39"/>
    </row>
    <row r="36" spans="2:11" ht="14.25">
      <c r="B36" s="47"/>
      <c r="C36" s="48"/>
      <c r="D36" s="48"/>
      <c r="E36" s="48"/>
      <c r="F36" s="48"/>
      <c r="G36" s="48"/>
      <c r="H36" s="48"/>
      <c r="I36" s="48"/>
      <c r="J36" s="48"/>
      <c r="K36" s="49"/>
    </row>
    <row r="38" spans="4:14" ht="14.25">
      <c r="D38" s="52" t="s">
        <v>59</v>
      </c>
      <c r="F38" s="26">
        <f>$J$34*100</f>
        <v>20.00087668870365</v>
      </c>
      <c r="G38" s="32" t="s">
        <v>36</v>
      </c>
      <c r="N38" s="53"/>
    </row>
    <row r="39" spans="4:14" ht="14.25">
      <c r="D39" s="52"/>
      <c r="F39" s="26"/>
      <c r="G39" s="32"/>
      <c r="N39" s="53"/>
    </row>
    <row r="40" spans="4:14" ht="14.25">
      <c r="D40" s="52"/>
      <c r="F40" s="26"/>
      <c r="G40" s="32"/>
      <c r="N40" s="53"/>
    </row>
    <row r="41" spans="4:14" ht="14.25">
      <c r="D41" s="52"/>
      <c r="F41" s="26"/>
      <c r="G41" s="32"/>
      <c r="N41" s="53"/>
    </row>
    <row r="42" ht="14.25">
      <c r="B42" s="23" t="str">
        <f>RESUMO!$D$8</f>
        <v>DATA: 17 DE JUNHO DE 2022</v>
      </c>
    </row>
    <row r="43" spans="2:12" ht="14.25">
      <c r="B43" s="214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12" ht="14.25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ht="14.25">
      <c r="N45" s="53"/>
    </row>
    <row r="47" spans="3:14" ht="14.25">
      <c r="C47" s="23" t="s">
        <v>60</v>
      </c>
      <c r="N47" s="53"/>
    </row>
    <row r="49" ht="14.25">
      <c r="N49" s="53"/>
    </row>
  </sheetData>
  <mergeCells count="6">
    <mergeCell ref="B43:L44"/>
    <mergeCell ref="B2:L2"/>
    <mergeCell ref="J34:K34"/>
    <mergeCell ref="B3:K3"/>
    <mergeCell ref="A1:L1"/>
    <mergeCell ref="D6:J6"/>
  </mergeCells>
  <printOptions/>
  <pageMargins left="0.9055118110236221" right="0.5118110236220472" top="1.1811023622047245" bottom="0.7874015748031497" header="0.31496062992125984" footer="0.31496062992125984"/>
  <pageSetup horizontalDpi="600" verticalDpi="600" orientation="portrait" paperSize="9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Cliente</cp:lastModifiedBy>
  <cp:lastPrinted>2022-06-17T01:52:55Z</cp:lastPrinted>
  <dcterms:created xsi:type="dcterms:W3CDTF">2021-07-08T09:48:36Z</dcterms:created>
  <dcterms:modified xsi:type="dcterms:W3CDTF">2022-07-27T18:16:35Z</dcterms:modified>
  <cp:category/>
  <cp:version/>
  <cp:contentType/>
  <cp:contentStatus/>
</cp:coreProperties>
</file>